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Consultancy\Environmental_Footprints\03_BKGC\2024_25\Data\Collected Data\27.09.24\"/>
    </mc:Choice>
  </mc:AlternateContent>
  <xr:revisionPtr revIDLastSave="0" documentId="13_ncr:1_{0FEF3C76-E434-4CB7-9D8B-37F73B75E0E5}" xr6:coauthVersionLast="47" xr6:coauthVersionMax="47" xr10:uidLastSave="{00000000-0000-0000-0000-000000000000}"/>
  <bookViews>
    <workbookView xWindow="-110" yWindow="-110" windowWidth="19420" windowHeight="10300" firstSheet="5" activeTab="7" xr2:uid="{00000000-000D-0000-FFFF-FFFF00000000}"/>
  </bookViews>
  <sheets>
    <sheet name="Electrictity_Consumption" sheetId="1" r:id="rId1"/>
    <sheet name="Energy_Generation_Solar_PV" sheetId="2" r:id="rId2"/>
    <sheet name="Petrol_Consumption_College_Cars" sheetId="3" r:id="rId3"/>
    <sheet name="Diesel_Consumption_College_Bus" sheetId="4" r:id="rId4"/>
    <sheet name="Diesel_Consumption_DG_Set" sheetId="5" r:id="rId5"/>
    <sheet name="LPG_Consumption_Labs" sheetId="7" r:id="rId6"/>
    <sheet name="LPG_Consumption_Main_Canteen" sheetId="8" r:id="rId7"/>
    <sheet name="LPG_Consumption_Staff_Canteen" sheetId="9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9" l="1"/>
  <c r="P19" i="9"/>
  <c r="R18" i="9"/>
  <c r="R17" i="9"/>
  <c r="R16" i="9"/>
  <c r="R15" i="9"/>
  <c r="R14" i="9"/>
  <c r="R13" i="9"/>
  <c r="R12" i="9"/>
  <c r="R11" i="9"/>
  <c r="R10" i="9"/>
  <c r="R9" i="9"/>
  <c r="R19" i="9" s="1"/>
  <c r="R8" i="9"/>
  <c r="R7" i="9"/>
  <c r="K19" i="9"/>
  <c r="J19" i="9"/>
  <c r="E19" i="9"/>
  <c r="D19" i="9"/>
  <c r="L18" i="9"/>
  <c r="F18" i="9"/>
  <c r="L17" i="9"/>
  <c r="F17" i="9"/>
  <c r="L16" i="9"/>
  <c r="F16" i="9"/>
  <c r="L15" i="9"/>
  <c r="F15" i="9"/>
  <c r="L14" i="9"/>
  <c r="F14" i="9"/>
  <c r="L13" i="9"/>
  <c r="F13" i="9"/>
  <c r="L12" i="9"/>
  <c r="F12" i="9"/>
  <c r="L11" i="9"/>
  <c r="F11" i="9"/>
  <c r="L10" i="9"/>
  <c r="F10" i="9"/>
  <c r="L9" i="9"/>
  <c r="F9" i="9"/>
  <c r="L8" i="9"/>
  <c r="F8" i="9"/>
  <c r="L7" i="9"/>
  <c r="F7" i="9"/>
  <c r="F19" i="9" l="1"/>
  <c r="L19" i="9"/>
  <c r="Q19" i="8"/>
  <c r="P19" i="8"/>
  <c r="R18" i="8"/>
  <c r="R17" i="8"/>
  <c r="R16" i="8"/>
  <c r="R15" i="8"/>
  <c r="R14" i="8"/>
  <c r="R13" i="8"/>
  <c r="R12" i="8"/>
  <c r="R11" i="8"/>
  <c r="R10" i="8"/>
  <c r="R9" i="8"/>
  <c r="R8" i="8"/>
  <c r="R7" i="8"/>
  <c r="K19" i="8"/>
  <c r="J19" i="8"/>
  <c r="F19" i="8"/>
  <c r="E19" i="8"/>
  <c r="D19" i="8"/>
  <c r="L18" i="8"/>
  <c r="L17" i="8"/>
  <c r="L16" i="8"/>
  <c r="L15" i="8"/>
  <c r="L14" i="8"/>
  <c r="L13" i="8"/>
  <c r="L12" i="8"/>
  <c r="L11" i="8"/>
  <c r="L10" i="8"/>
  <c r="L9" i="8"/>
  <c r="L8" i="8"/>
  <c r="L7" i="8"/>
  <c r="L19" i="8" s="1"/>
  <c r="P19" i="7"/>
  <c r="R13" i="7"/>
  <c r="Q13" i="7"/>
  <c r="R7" i="7"/>
  <c r="R19" i="7" s="1"/>
  <c r="Q7" i="7"/>
  <c r="Q19" i="7" s="1"/>
  <c r="O18" i="5"/>
  <c r="N18" i="5"/>
  <c r="O19" i="4"/>
  <c r="N19" i="4"/>
  <c r="O7" i="2"/>
  <c r="O8" i="2"/>
  <c r="O9" i="2"/>
  <c r="O10" i="2"/>
  <c r="O11" i="2"/>
  <c r="O12" i="2"/>
  <c r="O13" i="2"/>
  <c r="O14" i="2"/>
  <c r="O15" i="2"/>
  <c r="O16" i="2"/>
  <c r="O17" i="2"/>
  <c r="O6" i="2"/>
  <c r="N18" i="2"/>
  <c r="O17" i="1"/>
  <c r="N17" i="1"/>
  <c r="E16" i="1"/>
  <c r="E15" i="1"/>
  <c r="E14" i="1"/>
  <c r="D16" i="1"/>
  <c r="D15" i="1"/>
  <c r="D14" i="1"/>
  <c r="I14" i="1"/>
  <c r="I13" i="1"/>
  <c r="I12" i="1"/>
  <c r="I11" i="1"/>
  <c r="I10" i="1"/>
  <c r="I9" i="1"/>
  <c r="I8" i="1"/>
  <c r="I7" i="1"/>
  <c r="I6" i="1"/>
  <c r="I5" i="1"/>
  <c r="J13" i="1"/>
  <c r="J12" i="1"/>
  <c r="J11" i="1"/>
  <c r="J10" i="1"/>
  <c r="J9" i="1"/>
  <c r="J8" i="1"/>
  <c r="J7" i="1"/>
  <c r="J6" i="1"/>
  <c r="J5" i="1"/>
  <c r="R19" i="8" l="1"/>
  <c r="O18" i="2"/>
  <c r="I15" i="1"/>
  <c r="J14" i="1"/>
  <c r="J15" i="1"/>
  <c r="J16" i="1"/>
  <c r="I16" i="1"/>
  <c r="J7" i="2"/>
  <c r="J8" i="2"/>
  <c r="J9" i="2"/>
  <c r="J10" i="2"/>
  <c r="J11" i="2"/>
  <c r="J12" i="2"/>
  <c r="J13" i="2"/>
  <c r="J14" i="2"/>
  <c r="J15" i="2"/>
  <c r="J16" i="2"/>
  <c r="J17" i="2"/>
  <c r="J6" i="2"/>
  <c r="E7" i="2"/>
  <c r="E8" i="2"/>
  <c r="E9" i="2"/>
  <c r="E10" i="2"/>
  <c r="E11" i="2"/>
  <c r="E12" i="2"/>
  <c r="E13" i="2"/>
  <c r="E14" i="2"/>
  <c r="E15" i="2"/>
  <c r="E16" i="2"/>
  <c r="E17" i="2"/>
  <c r="E6" i="2"/>
  <c r="E13" i="1"/>
  <c r="D13" i="1"/>
  <c r="D12" i="1"/>
  <c r="E12" i="1"/>
  <c r="E11" i="1"/>
  <c r="D11" i="1"/>
  <c r="D10" i="1"/>
  <c r="E10" i="1"/>
  <c r="E9" i="1"/>
  <c r="D9" i="1"/>
  <c r="E8" i="1"/>
  <c r="D8" i="1"/>
  <c r="E7" i="1"/>
  <c r="D7" i="1"/>
  <c r="E6" i="1"/>
  <c r="D6" i="1"/>
  <c r="D5" i="1"/>
  <c r="E5" i="1"/>
  <c r="K13" i="7" l="1"/>
  <c r="K7" i="7"/>
  <c r="F17" i="7"/>
  <c r="E17" i="7"/>
  <c r="F11" i="7"/>
  <c r="E11" i="7"/>
  <c r="F7" i="7"/>
  <c r="E7" i="7"/>
  <c r="L13" i="7"/>
  <c r="L7" i="7"/>
  <c r="L19" i="7" l="1"/>
  <c r="K19" i="7"/>
  <c r="J19" i="7"/>
  <c r="F19" i="7"/>
  <c r="E19" i="7"/>
  <c r="D19" i="7"/>
  <c r="J18" i="5"/>
  <c r="I18" i="5"/>
  <c r="E18" i="5"/>
  <c r="D18" i="5"/>
  <c r="J19" i="4"/>
  <c r="I19" i="4"/>
  <c r="E19" i="4"/>
  <c r="D19" i="4"/>
  <c r="J18" i="2"/>
  <c r="I18" i="2"/>
  <c r="E18" i="2"/>
  <c r="D18" i="2"/>
  <c r="J17" i="1"/>
  <c r="I17" i="1"/>
  <c r="E17" i="1"/>
  <c r="D17" i="1"/>
</calcChain>
</file>

<file path=xl/sharedStrings.xml><?xml version="1.0" encoding="utf-8"?>
<sst xmlns="http://schemas.openxmlformats.org/spreadsheetml/2006/main" count="585" uniqueCount="47">
  <si>
    <t>Month</t>
  </si>
  <si>
    <t>Year</t>
  </si>
  <si>
    <t>kWh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</si>
  <si>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</si>
  <si>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</si>
  <si>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</si>
  <si>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</si>
  <si>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</si>
  <si>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</si>
  <si>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</si>
  <si>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</si>
  <si>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</si>
  <si>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</si>
  <si>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</si>
  <si>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</si>
  <si>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Annual Total AY 2022-23</t>
  </si>
  <si>
    <t>Electricity Consumption</t>
  </si>
  <si>
    <t>AY</t>
  </si>
  <si>
    <t>2022-23</t>
  </si>
  <si>
    <t>Electricity Bill</t>
  </si>
  <si>
    <t>INR</t>
  </si>
  <si>
    <t>2023-24</t>
  </si>
  <si>
    <t>Annual Total AY 2023-24</t>
  </si>
  <si>
    <t>Energy Generation from Rooftop Solar PV</t>
  </si>
  <si>
    <t>Energy Bill</t>
  </si>
  <si>
    <t>Capacity of Rooftop Solar PV</t>
  </si>
  <si>
    <t>kW</t>
  </si>
  <si>
    <t>No. of Cars</t>
  </si>
  <si>
    <t>Petrol Consumed</t>
  </si>
  <si>
    <t>Expenditure</t>
  </si>
  <si>
    <t>L</t>
  </si>
  <si>
    <t>If monthly break-up is not available, please provide yearly data</t>
  </si>
  <si>
    <t>No. of Buses</t>
  </si>
  <si>
    <t>Diesel Consumed</t>
  </si>
  <si>
    <t>DG Capacity</t>
  </si>
  <si>
    <t>kV</t>
  </si>
  <si>
    <t>LPG Consumed</t>
  </si>
  <si>
    <t>Number of Cylinders</t>
  </si>
  <si>
    <t>Type of Cylinders Used</t>
  </si>
  <si>
    <t>Domestic / Commercial</t>
  </si>
  <si>
    <t>kg of LPG</t>
  </si>
  <si>
    <t>NA</t>
  </si>
  <si>
    <t>Domestic</t>
  </si>
  <si>
    <t>No college owned car</t>
  </si>
  <si>
    <t>Annual Total AY 2024-25</t>
  </si>
  <si>
    <t>2024-25</t>
  </si>
  <si>
    <t>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</si>
</sst>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0" borderId="0" xfId="0" applyFont="1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7"/>
  <sheetViews>
    <sheetView topLeftCell="F1" workbookViewId="0">
      <selection activeCell="J20" sqref="J20"/>
    </sheetView>
  </sheetViews>
  <sheetFormatPr defaultColWidth="8.7265625" defaultRowHeight="10.5" x14ac:dyDescent="0.25"/>
  <cols>
    <col min="1" max="3" width="0" style="6" hidden="1" customWidth="1"/>
    <col min="4" max="5" width="17.54296875" style="6" hidden="1" customWidth="1"/>
    <col min="6" max="8" width="8.7265625" style="6"/>
    <col min="9" max="10" width="17.54296875" style="6" customWidth="1"/>
    <col min="11" max="13" width="8.7265625" style="6"/>
    <col min="14" max="15" width="17.54296875" style="6" customWidth="1"/>
    <col min="16" max="16384" width="8.7265625" style="6"/>
  </cols>
  <sheetData>
    <row r="1" spans="2:15" x14ac:dyDescent="0.25">
      <c r="B1" s="7" t="s">
        <v>17</v>
      </c>
      <c r="C1" s="7" t="s">
        <v>18</v>
      </c>
      <c r="G1" s="7" t="s">
        <v>17</v>
      </c>
      <c r="H1" s="7" t="s">
        <v>21</v>
      </c>
      <c r="L1" s="7" t="s">
        <v>17</v>
      </c>
      <c r="M1" s="7" t="s">
        <v>45</v>
      </c>
    </row>
    <row r="3" spans="2:15" ht="14.5" customHeight="1" x14ac:dyDescent="0.25">
      <c r="B3" s="4" t="s">
        <v>0</v>
      </c>
      <c r="C3" s="1" t="s">
        <v>1</v>
      </c>
      <c r="D3" s="4" t="s">
        <v>16</v>
      </c>
      <c r="E3" s="4" t="s">
        <v>19</v>
      </c>
      <c r="G3" s="4" t="s">
        <v>0</v>
      </c>
      <c r="H3" s="1" t="s">
        <v>1</v>
      </c>
      <c r="I3" s="4" t="s">
        <v>16</v>
      </c>
      <c r="J3" s="4" t="s">
        <v>19</v>
      </c>
      <c r="L3" s="4" t="s">
        <v>0</v>
      </c>
      <c r="M3" s="1" t="s">
        <v>1</v>
      </c>
      <c r="N3" s="4" t="s">
        <v>16</v>
      </c>
      <c r="O3" s="4" t="s">
        <v>19</v>
      </c>
    </row>
    <row r="4" spans="2:15" x14ac:dyDescent="0.25">
      <c r="B4" s="1"/>
      <c r="C4" s="1"/>
      <c r="D4" s="2" t="s">
        <v>2</v>
      </c>
      <c r="E4" s="2" t="s">
        <v>20</v>
      </c>
      <c r="G4" s="1"/>
      <c r="H4" s="1"/>
      <c r="I4" s="2" t="s">
        <v>2</v>
      </c>
      <c r="J4" s="2" t="s">
        <v>20</v>
      </c>
      <c r="L4" s="1"/>
      <c r="M4" s="1"/>
      <c r="N4" s="2" t="s">
        <v>2</v>
      </c>
      <c r="O4" s="2" t="s">
        <v>20</v>
      </c>
    </row>
    <row r="5" spans="2:15" x14ac:dyDescent="0.25">
      <c r="B5" s="13" t="s">
        <v>3</v>
      </c>
      <c r="C5" s="13">
        <v>2022</v>
      </c>
      <c r="D5" s="14">
        <f>4690+3226+4438</f>
        <v>12354</v>
      </c>
      <c r="E5" s="14">
        <f>34794.9+23447.27+33188.04</f>
        <v>91430.209999999992</v>
      </c>
      <c r="G5" s="13" t="s">
        <v>3</v>
      </c>
      <c r="H5" s="13">
        <v>2023</v>
      </c>
      <c r="I5" s="15">
        <f>3522+2924+5462</f>
        <v>11908</v>
      </c>
      <c r="J5" s="14">
        <f>25777.35+20341.68+40.95</f>
        <v>46159.979999999996</v>
      </c>
      <c r="L5" s="2" t="s">
        <v>3</v>
      </c>
      <c r="M5" s="2">
        <v>2024</v>
      </c>
      <c r="N5" s="11"/>
      <c r="O5" s="5"/>
    </row>
    <row r="6" spans="2:15" x14ac:dyDescent="0.25">
      <c r="B6" s="13" t="s">
        <v>4</v>
      </c>
      <c r="C6" s="13">
        <v>2022</v>
      </c>
      <c r="D6" s="14">
        <f>4016+2252+4822</f>
        <v>11090</v>
      </c>
      <c r="E6" s="14">
        <f>29564.94+16332.74+35755.76</f>
        <v>81653.440000000002</v>
      </c>
      <c r="G6" s="13" t="s">
        <v>4</v>
      </c>
      <c r="H6" s="13">
        <v>2023</v>
      </c>
      <c r="I6" s="15">
        <f>4540+2602+6054</f>
        <v>13196</v>
      </c>
      <c r="J6" s="14">
        <f>33896.49+19025.24+45328.13</f>
        <v>98249.859999999986</v>
      </c>
      <c r="L6" s="2" t="s">
        <v>4</v>
      </c>
      <c r="M6" s="2">
        <v>2024</v>
      </c>
      <c r="N6" s="11"/>
      <c r="O6" s="5"/>
    </row>
    <row r="7" spans="2:15" x14ac:dyDescent="0.25">
      <c r="B7" s="13" t="s">
        <v>5</v>
      </c>
      <c r="C7" s="13">
        <v>2022</v>
      </c>
      <c r="D7" s="14">
        <f>4450+2846+5254</f>
        <v>12550</v>
      </c>
      <c r="E7" s="14">
        <f>32935.95+21020.82+38530.91</f>
        <v>92487.679999999993</v>
      </c>
      <c r="G7" s="13" t="s">
        <v>5</v>
      </c>
      <c r="H7" s="13">
        <v>2023</v>
      </c>
      <c r="I7" s="15">
        <f>4658+2290+5350</f>
        <v>12298</v>
      </c>
      <c r="J7" s="14">
        <f>34358.66+16479.03+40200.51</f>
        <v>91038.200000000012</v>
      </c>
      <c r="L7" s="2" t="s">
        <v>5</v>
      </c>
      <c r="M7" s="2">
        <v>2024</v>
      </c>
      <c r="N7" s="11"/>
      <c r="O7" s="5"/>
    </row>
    <row r="8" spans="2:15" x14ac:dyDescent="0.25">
      <c r="B8" s="13" t="s">
        <v>6</v>
      </c>
      <c r="C8" s="13">
        <v>2022</v>
      </c>
      <c r="D8" s="14">
        <f>1848+582+822</f>
        <v>3252</v>
      </c>
      <c r="E8" s="14">
        <f>14180.1+2769.89+3147</f>
        <v>20096.990000000002</v>
      </c>
      <c r="G8" s="13" t="s">
        <v>6</v>
      </c>
      <c r="H8" s="13">
        <v>2023</v>
      </c>
      <c r="I8" s="15">
        <f>2578+1158+3350</f>
        <v>7086</v>
      </c>
      <c r="J8" s="14">
        <f>17527.76+7328.9+25623.68</f>
        <v>50480.34</v>
      </c>
      <c r="L8" s="2" t="s">
        <v>6</v>
      </c>
      <c r="M8" s="2">
        <v>2024</v>
      </c>
      <c r="N8" s="11"/>
      <c r="O8" s="5"/>
    </row>
    <row r="9" spans="2:15" x14ac:dyDescent="0.25">
      <c r="B9" s="13" t="s">
        <v>7</v>
      </c>
      <c r="C9" s="13">
        <v>2022</v>
      </c>
      <c r="D9" s="14">
        <f>2902+960+2390</f>
        <v>6252</v>
      </c>
      <c r="E9" s="14">
        <f>21707.02+7142.65+17424.56</f>
        <v>46274.229999999996</v>
      </c>
      <c r="G9" s="13" t="s">
        <v>7</v>
      </c>
      <c r="H9" s="13">
        <v>2023</v>
      </c>
      <c r="I9" s="15">
        <f>1270+474+2636</f>
        <v>4380</v>
      </c>
      <c r="J9" s="14">
        <f>8720.47+3297.95+21174.73</f>
        <v>33193.149999999994</v>
      </c>
      <c r="L9" s="2" t="s">
        <v>7</v>
      </c>
      <c r="M9" s="2">
        <v>2024</v>
      </c>
      <c r="N9" s="11"/>
      <c r="O9" s="5"/>
    </row>
    <row r="10" spans="2:15" x14ac:dyDescent="0.25">
      <c r="B10" s="13" t="s">
        <v>8</v>
      </c>
      <c r="C10" s="13">
        <v>2022</v>
      </c>
      <c r="D10" s="14">
        <f>2520+494+1516</f>
        <v>4530</v>
      </c>
      <c r="E10" s="14">
        <f>18923.01+3481.8+11427.27</f>
        <v>33832.080000000002</v>
      </c>
      <c r="G10" s="13" t="s">
        <v>8</v>
      </c>
      <c r="H10" s="13">
        <v>2023</v>
      </c>
      <c r="I10" s="15">
        <f>1504+574+2858</f>
        <v>4936</v>
      </c>
      <c r="J10" s="14">
        <f>10558.76+4585.3+22158.2</f>
        <v>37302.26</v>
      </c>
      <c r="L10" s="2" t="s">
        <v>8</v>
      </c>
      <c r="M10" s="2">
        <v>2024</v>
      </c>
      <c r="N10" s="11"/>
      <c r="O10" s="5"/>
    </row>
    <row r="11" spans="2:15" x14ac:dyDescent="0.25">
      <c r="B11" s="13" t="s">
        <v>9</v>
      </c>
      <c r="C11" s="13">
        <v>2023</v>
      </c>
      <c r="D11" s="14">
        <f>2350+460+1584</f>
        <v>4394</v>
      </c>
      <c r="E11" s="14">
        <f>17753.91+3519.64+12361.94</f>
        <v>33635.49</v>
      </c>
      <c r="G11" s="13" t="s">
        <v>9</v>
      </c>
      <c r="H11" s="13">
        <v>2024</v>
      </c>
      <c r="I11" s="15">
        <f>1392+464+2568</f>
        <v>4424</v>
      </c>
      <c r="J11" s="14">
        <f>9933.32+2892.47+20053.95</f>
        <v>32879.74</v>
      </c>
      <c r="L11" s="2" t="s">
        <v>9</v>
      </c>
      <c r="M11" s="2">
        <v>2025</v>
      </c>
      <c r="N11" s="11"/>
      <c r="O11" s="5"/>
    </row>
    <row r="12" spans="2:15" x14ac:dyDescent="0.25">
      <c r="B12" s="13" t="s">
        <v>10</v>
      </c>
      <c r="C12" s="13">
        <v>2023</v>
      </c>
      <c r="D12" s="14">
        <f>2844+382+1730</f>
        <v>4956</v>
      </c>
      <c r="E12" s="14">
        <f>21287.3+1435.37+12396.02</f>
        <v>35118.69</v>
      </c>
      <c r="G12" s="13" t="s">
        <v>10</v>
      </c>
      <c r="H12" s="13">
        <v>2024</v>
      </c>
      <c r="I12" s="15">
        <f>1482+494+3210</f>
        <v>5186</v>
      </c>
      <c r="J12" s="14">
        <f>10801.6+3379.17+24603.58</f>
        <v>38784.350000000006</v>
      </c>
      <c r="L12" s="2" t="s">
        <v>10</v>
      </c>
      <c r="M12" s="2">
        <v>2025</v>
      </c>
      <c r="N12" s="11"/>
      <c r="O12" s="5"/>
    </row>
    <row r="13" spans="2:15" x14ac:dyDescent="0.25">
      <c r="B13" s="13" t="s">
        <v>11</v>
      </c>
      <c r="C13" s="13">
        <v>2023</v>
      </c>
      <c r="D13" s="14">
        <f>2988+1038+4410</f>
        <v>8436</v>
      </c>
      <c r="E13" s="14">
        <f>32695.64+4895.3+22127.17</f>
        <v>59718.11</v>
      </c>
      <c r="G13" s="13" t="s">
        <v>11</v>
      </c>
      <c r="H13" s="13">
        <v>2024</v>
      </c>
      <c r="I13" s="15">
        <f>2492+1198+4350</f>
        <v>8040</v>
      </c>
      <c r="J13" s="14">
        <f>17909.25+9018.87+32991.95</f>
        <v>59920.07</v>
      </c>
      <c r="L13" s="2" t="s">
        <v>11</v>
      </c>
      <c r="M13" s="2">
        <v>2025</v>
      </c>
      <c r="N13" s="11"/>
      <c r="O13" s="5"/>
    </row>
    <row r="14" spans="2:15" x14ac:dyDescent="0.25">
      <c r="B14" s="13" t="s">
        <v>12</v>
      </c>
      <c r="C14" s="13">
        <v>2023</v>
      </c>
      <c r="D14" s="14">
        <f>3996+4022+2390</f>
        <v>10408</v>
      </c>
      <c r="E14" s="14">
        <f>11419.38+29060.44+30295.42</f>
        <v>70775.239999999991</v>
      </c>
      <c r="G14" s="13" t="s">
        <v>12</v>
      </c>
      <c r="H14" s="13">
        <v>2024</v>
      </c>
      <c r="I14" s="14">
        <f>4392+2396+6240</f>
        <v>13028</v>
      </c>
      <c r="J14" s="14">
        <f>32350+14360+46680</f>
        <v>93390</v>
      </c>
      <c r="L14" s="2" t="s">
        <v>12</v>
      </c>
      <c r="M14" s="2">
        <v>2025</v>
      </c>
      <c r="N14" s="5"/>
      <c r="O14" s="5"/>
    </row>
    <row r="15" spans="2:15" x14ac:dyDescent="0.25">
      <c r="B15" s="13" t="s">
        <v>13</v>
      </c>
      <c r="C15" s="13">
        <v>2023</v>
      </c>
      <c r="D15" s="14">
        <f>3862+6156+5698</f>
        <v>15716</v>
      </c>
      <c r="E15" s="14">
        <f>28672.24+44984.37+42079.71</f>
        <v>115736.32000000001</v>
      </c>
      <c r="G15" s="13" t="s">
        <v>13</v>
      </c>
      <c r="H15" s="13">
        <v>2024</v>
      </c>
      <c r="I15" s="14">
        <f>2634+2300+4452</f>
        <v>9386</v>
      </c>
      <c r="J15" s="14">
        <f>5110+31340+80330</f>
        <v>116780</v>
      </c>
      <c r="L15" s="2" t="s">
        <v>13</v>
      </c>
      <c r="M15" s="2">
        <v>2025</v>
      </c>
      <c r="N15" s="5"/>
      <c r="O15" s="5"/>
    </row>
    <row r="16" spans="2:15" x14ac:dyDescent="0.25">
      <c r="B16" s="13" t="s">
        <v>14</v>
      </c>
      <c r="C16" s="13">
        <v>2023</v>
      </c>
      <c r="D16" s="14">
        <f>1998+3326+5434</f>
        <v>10758</v>
      </c>
      <c r="E16" s="14">
        <f>15043.16+24174.92+40352.03</f>
        <v>79570.11</v>
      </c>
      <c r="G16" s="13" t="s">
        <v>14</v>
      </c>
      <c r="H16" s="13">
        <v>2024</v>
      </c>
      <c r="I16" s="14">
        <f>5530+3886+4534</f>
        <v>13950</v>
      </c>
      <c r="J16" s="14">
        <f>124210+30600+86600</f>
        <v>241410</v>
      </c>
      <c r="L16" s="2" t="s">
        <v>14</v>
      </c>
      <c r="M16" s="2">
        <v>2025</v>
      </c>
      <c r="N16" s="5"/>
      <c r="O16" s="5"/>
    </row>
    <row r="17" spans="2:15" x14ac:dyDescent="0.25">
      <c r="B17" s="18" t="s">
        <v>15</v>
      </c>
      <c r="C17" s="18"/>
      <c r="D17" s="1">
        <f t="shared" ref="D17:E17" si="0">SUM(D5:D16)</f>
        <v>104696</v>
      </c>
      <c r="E17" s="1">
        <f t="shared" si="0"/>
        <v>760328.59</v>
      </c>
      <c r="G17" s="18" t="s">
        <v>22</v>
      </c>
      <c r="H17" s="18"/>
      <c r="I17" s="1">
        <f t="shared" ref="I17" si="1">SUM(I5:I16)</f>
        <v>107818</v>
      </c>
      <c r="J17" s="1">
        <f>SUM(J5:J16)</f>
        <v>939587.95</v>
      </c>
      <c r="L17" s="18" t="s">
        <v>44</v>
      </c>
      <c r="M17" s="18"/>
      <c r="N17" s="1">
        <f t="shared" ref="N17" si="2">SUM(N5:N16)</f>
        <v>0</v>
      </c>
      <c r="O17" s="1">
        <f>SUM(O5:O16)</f>
        <v>0</v>
      </c>
    </row>
  </sheetData>
  <mergeCells count="3">
    <mergeCell ref="B17:C17"/>
    <mergeCell ref="G17:H17"/>
    <mergeCell ref="L17:M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8"/>
  <sheetViews>
    <sheetView topLeftCell="F1" workbookViewId="0">
      <selection sqref="A1:E1048576"/>
    </sheetView>
  </sheetViews>
  <sheetFormatPr defaultColWidth="8.7265625" defaultRowHeight="10.5" x14ac:dyDescent="0.25"/>
  <cols>
    <col min="1" max="3" width="0" style="6" hidden="1" customWidth="1"/>
    <col min="4" max="5" width="17.54296875" style="6" hidden="1" customWidth="1"/>
    <col min="6" max="8" width="8.7265625" style="6"/>
    <col min="9" max="10" width="17.54296875" style="6" customWidth="1"/>
    <col min="11" max="13" width="8.7265625" style="6"/>
    <col min="14" max="15" width="17.54296875" style="6" customWidth="1"/>
    <col min="16" max="16384" width="8.7265625" style="6"/>
  </cols>
  <sheetData>
    <row r="1" spans="2:15" x14ac:dyDescent="0.25">
      <c r="B1" s="7" t="s">
        <v>17</v>
      </c>
      <c r="C1" s="7" t="s">
        <v>18</v>
      </c>
      <c r="G1" s="7" t="s">
        <v>17</v>
      </c>
      <c r="H1" s="7" t="s">
        <v>21</v>
      </c>
      <c r="L1" s="7" t="s">
        <v>17</v>
      </c>
      <c r="M1" s="7" t="s">
        <v>45</v>
      </c>
    </row>
    <row r="2" spans="2:15" ht="31.5" x14ac:dyDescent="0.25">
      <c r="B2" s="8" t="s">
        <v>25</v>
      </c>
      <c r="C2" s="9" t="s">
        <v>26</v>
      </c>
      <c r="D2" s="16"/>
      <c r="G2" s="8" t="s">
        <v>25</v>
      </c>
      <c r="H2" s="9" t="s">
        <v>26</v>
      </c>
      <c r="I2" s="16"/>
      <c r="L2" s="8" t="s">
        <v>25</v>
      </c>
      <c r="M2" s="9" t="s">
        <v>26</v>
      </c>
      <c r="N2" s="10"/>
    </row>
    <row r="4" spans="2:15" ht="21" customHeight="1" x14ac:dyDescent="0.25">
      <c r="B4" s="8" t="s">
        <v>0</v>
      </c>
      <c r="C4" s="17" t="s">
        <v>1</v>
      </c>
      <c r="D4" s="8" t="s">
        <v>23</v>
      </c>
      <c r="E4" s="8" t="s">
        <v>24</v>
      </c>
      <c r="G4" s="8" t="s">
        <v>0</v>
      </c>
      <c r="H4" s="17" t="s">
        <v>1</v>
      </c>
      <c r="I4" s="8" t="s">
        <v>23</v>
      </c>
      <c r="J4" s="8" t="s">
        <v>24</v>
      </c>
      <c r="L4" s="4" t="s">
        <v>0</v>
      </c>
      <c r="M4" s="1" t="s">
        <v>1</v>
      </c>
      <c r="N4" s="4" t="s">
        <v>23</v>
      </c>
      <c r="O4" s="4" t="s">
        <v>24</v>
      </c>
    </row>
    <row r="5" spans="2:15" x14ac:dyDescent="0.25">
      <c r="B5" s="17"/>
      <c r="C5" s="17"/>
      <c r="D5" s="13" t="s">
        <v>2</v>
      </c>
      <c r="E5" s="13" t="s">
        <v>20</v>
      </c>
      <c r="G5" s="17"/>
      <c r="H5" s="17"/>
      <c r="I5" s="13" t="s">
        <v>2</v>
      </c>
      <c r="J5" s="13" t="s">
        <v>20</v>
      </c>
      <c r="L5" s="1"/>
      <c r="M5" s="1"/>
      <c r="N5" s="2" t="s">
        <v>2</v>
      </c>
      <c r="O5" s="2" t="s">
        <v>20</v>
      </c>
    </row>
    <row r="6" spans="2:15" x14ac:dyDescent="0.25">
      <c r="B6" s="13" t="s">
        <v>3</v>
      </c>
      <c r="C6" s="13">
        <v>2022</v>
      </c>
      <c r="D6" s="14">
        <v>234</v>
      </c>
      <c r="E6" s="14">
        <f>D6*7</f>
        <v>1638</v>
      </c>
      <c r="G6" s="13" t="s">
        <v>3</v>
      </c>
      <c r="H6" s="13">
        <v>2023</v>
      </c>
      <c r="I6" s="14">
        <v>1194</v>
      </c>
      <c r="J6" s="14">
        <f>I6*7</f>
        <v>8358</v>
      </c>
      <c r="L6" s="2" t="s">
        <v>3</v>
      </c>
      <c r="M6" s="2">
        <v>2024</v>
      </c>
      <c r="N6" s="5"/>
      <c r="O6" s="3">
        <f>N6*7</f>
        <v>0</v>
      </c>
    </row>
    <row r="7" spans="2:15" x14ac:dyDescent="0.25">
      <c r="B7" s="13" t="s">
        <v>4</v>
      </c>
      <c r="C7" s="13">
        <v>2022</v>
      </c>
      <c r="D7" s="14">
        <v>246</v>
      </c>
      <c r="E7" s="14">
        <f t="shared" ref="E7:E17" si="0">D7*7</f>
        <v>1722</v>
      </c>
      <c r="G7" s="13" t="s">
        <v>4</v>
      </c>
      <c r="H7" s="13">
        <v>2023</v>
      </c>
      <c r="I7" s="14">
        <v>1776</v>
      </c>
      <c r="J7" s="14">
        <f t="shared" ref="J7:J17" si="1">I7*7</f>
        <v>12432</v>
      </c>
      <c r="L7" s="2" t="s">
        <v>4</v>
      </c>
      <c r="M7" s="2">
        <v>2024</v>
      </c>
      <c r="N7" s="5"/>
      <c r="O7" s="3">
        <f t="shared" ref="O7:O17" si="2">N7*7</f>
        <v>0</v>
      </c>
    </row>
    <row r="8" spans="2:15" x14ac:dyDescent="0.25">
      <c r="B8" s="13" t="s">
        <v>5</v>
      </c>
      <c r="C8" s="13">
        <v>2022</v>
      </c>
      <c r="D8" s="14">
        <v>254</v>
      </c>
      <c r="E8" s="14">
        <f t="shared" si="0"/>
        <v>1778</v>
      </c>
      <c r="G8" s="13" t="s">
        <v>5</v>
      </c>
      <c r="H8" s="13">
        <v>2023</v>
      </c>
      <c r="I8" s="14">
        <v>2744</v>
      </c>
      <c r="J8" s="14">
        <f t="shared" si="1"/>
        <v>19208</v>
      </c>
      <c r="L8" s="2" t="s">
        <v>5</v>
      </c>
      <c r="M8" s="2">
        <v>2024</v>
      </c>
      <c r="N8" s="5"/>
      <c r="O8" s="3">
        <f t="shared" si="2"/>
        <v>0</v>
      </c>
    </row>
    <row r="9" spans="2:15" x14ac:dyDescent="0.25">
      <c r="B9" s="13" t="s">
        <v>6</v>
      </c>
      <c r="C9" s="13">
        <v>2022</v>
      </c>
      <c r="D9" s="14">
        <v>188</v>
      </c>
      <c r="E9" s="14">
        <f t="shared" si="0"/>
        <v>1316</v>
      </c>
      <c r="G9" s="13" t="s">
        <v>6</v>
      </c>
      <c r="H9" s="13">
        <v>2023</v>
      </c>
      <c r="I9" s="14">
        <v>1419</v>
      </c>
      <c r="J9" s="14">
        <f t="shared" si="1"/>
        <v>9933</v>
      </c>
      <c r="L9" s="2" t="s">
        <v>6</v>
      </c>
      <c r="M9" s="2">
        <v>2024</v>
      </c>
      <c r="N9" s="5"/>
      <c r="O9" s="3">
        <f t="shared" si="2"/>
        <v>0</v>
      </c>
    </row>
    <row r="10" spans="2:15" x14ac:dyDescent="0.25">
      <c r="B10" s="13" t="s">
        <v>7</v>
      </c>
      <c r="C10" s="13">
        <v>2022</v>
      </c>
      <c r="D10" s="14">
        <v>974</v>
      </c>
      <c r="E10" s="14">
        <f t="shared" si="0"/>
        <v>6818</v>
      </c>
      <c r="G10" s="13" t="s">
        <v>7</v>
      </c>
      <c r="H10" s="13">
        <v>2023</v>
      </c>
      <c r="I10" s="14">
        <v>2082</v>
      </c>
      <c r="J10" s="14">
        <f t="shared" si="1"/>
        <v>14574</v>
      </c>
      <c r="L10" s="2" t="s">
        <v>7</v>
      </c>
      <c r="M10" s="2">
        <v>2024</v>
      </c>
      <c r="N10" s="5"/>
      <c r="O10" s="3">
        <f t="shared" si="2"/>
        <v>0</v>
      </c>
    </row>
    <row r="11" spans="2:15" x14ac:dyDescent="0.25">
      <c r="B11" s="13" t="s">
        <v>8</v>
      </c>
      <c r="C11" s="13">
        <v>2022</v>
      </c>
      <c r="D11" s="14">
        <v>256</v>
      </c>
      <c r="E11" s="14">
        <f t="shared" si="0"/>
        <v>1792</v>
      </c>
      <c r="G11" s="13" t="s">
        <v>8</v>
      </c>
      <c r="H11" s="13">
        <v>2023</v>
      </c>
      <c r="I11" s="14">
        <v>4654</v>
      </c>
      <c r="J11" s="14">
        <f t="shared" si="1"/>
        <v>32578</v>
      </c>
      <c r="L11" s="2" t="s">
        <v>8</v>
      </c>
      <c r="M11" s="2">
        <v>2024</v>
      </c>
      <c r="N11" s="5"/>
      <c r="O11" s="3">
        <f t="shared" si="2"/>
        <v>0</v>
      </c>
    </row>
    <row r="12" spans="2:15" x14ac:dyDescent="0.25">
      <c r="B12" s="13" t="s">
        <v>9</v>
      </c>
      <c r="C12" s="13">
        <v>2023</v>
      </c>
      <c r="D12" s="14">
        <v>240</v>
      </c>
      <c r="E12" s="14">
        <f t="shared" si="0"/>
        <v>1680</v>
      </c>
      <c r="G12" s="13" t="s">
        <v>9</v>
      </c>
      <c r="H12" s="13">
        <v>2024</v>
      </c>
      <c r="I12" s="14">
        <v>3911</v>
      </c>
      <c r="J12" s="14">
        <f t="shared" si="1"/>
        <v>27377</v>
      </c>
      <c r="L12" s="2" t="s">
        <v>9</v>
      </c>
      <c r="M12" s="2">
        <v>2025</v>
      </c>
      <c r="N12" s="5"/>
      <c r="O12" s="3">
        <f t="shared" si="2"/>
        <v>0</v>
      </c>
    </row>
    <row r="13" spans="2:15" x14ac:dyDescent="0.25">
      <c r="B13" s="13" t="s">
        <v>10</v>
      </c>
      <c r="C13" s="13">
        <v>2023</v>
      </c>
      <c r="D13" s="14">
        <v>146</v>
      </c>
      <c r="E13" s="14">
        <f t="shared" si="0"/>
        <v>1022</v>
      </c>
      <c r="G13" s="13" t="s">
        <v>10</v>
      </c>
      <c r="H13" s="13">
        <v>2024</v>
      </c>
      <c r="I13" s="14">
        <v>2333</v>
      </c>
      <c r="J13" s="14">
        <f t="shared" si="1"/>
        <v>16331</v>
      </c>
      <c r="L13" s="2" t="s">
        <v>10</v>
      </c>
      <c r="M13" s="2">
        <v>2025</v>
      </c>
      <c r="N13" s="5"/>
      <c r="O13" s="3">
        <f t="shared" si="2"/>
        <v>0</v>
      </c>
    </row>
    <row r="14" spans="2:15" x14ac:dyDescent="0.25">
      <c r="B14" s="13" t="s">
        <v>11</v>
      </c>
      <c r="C14" s="13">
        <v>2023</v>
      </c>
      <c r="D14" s="14">
        <v>516</v>
      </c>
      <c r="E14" s="14">
        <f t="shared" si="0"/>
        <v>3612</v>
      </c>
      <c r="G14" s="13" t="s">
        <v>11</v>
      </c>
      <c r="H14" s="13">
        <v>2024</v>
      </c>
      <c r="I14" s="14">
        <v>3143</v>
      </c>
      <c r="J14" s="14">
        <f t="shared" si="1"/>
        <v>22001</v>
      </c>
      <c r="L14" s="2" t="s">
        <v>11</v>
      </c>
      <c r="M14" s="2">
        <v>2025</v>
      </c>
      <c r="N14" s="5"/>
      <c r="O14" s="3">
        <f t="shared" si="2"/>
        <v>0</v>
      </c>
    </row>
    <row r="15" spans="2:15" x14ac:dyDescent="0.25">
      <c r="B15" s="13" t="s">
        <v>12</v>
      </c>
      <c r="C15" s="13">
        <v>2023</v>
      </c>
      <c r="D15" s="14">
        <v>630</v>
      </c>
      <c r="E15" s="14">
        <f t="shared" si="0"/>
        <v>4410</v>
      </c>
      <c r="G15" s="13" t="s">
        <v>12</v>
      </c>
      <c r="H15" s="13">
        <v>2024</v>
      </c>
      <c r="I15" s="14">
        <v>2506</v>
      </c>
      <c r="J15" s="14">
        <f t="shared" si="1"/>
        <v>17542</v>
      </c>
      <c r="L15" s="2" t="s">
        <v>12</v>
      </c>
      <c r="M15" s="2">
        <v>2025</v>
      </c>
      <c r="N15" s="5"/>
      <c r="O15" s="3">
        <f t="shared" si="2"/>
        <v>0</v>
      </c>
    </row>
    <row r="16" spans="2:15" x14ac:dyDescent="0.25">
      <c r="B16" s="13" t="s">
        <v>13</v>
      </c>
      <c r="C16" s="13">
        <v>2023</v>
      </c>
      <c r="D16" s="14">
        <v>602</v>
      </c>
      <c r="E16" s="14">
        <f t="shared" si="0"/>
        <v>4214</v>
      </c>
      <c r="G16" s="13" t="s">
        <v>13</v>
      </c>
      <c r="H16" s="13">
        <v>2024</v>
      </c>
      <c r="I16" s="14">
        <v>2504</v>
      </c>
      <c r="J16" s="14">
        <f t="shared" si="1"/>
        <v>17528</v>
      </c>
      <c r="L16" s="2" t="s">
        <v>13</v>
      </c>
      <c r="M16" s="2">
        <v>2025</v>
      </c>
      <c r="N16" s="5"/>
      <c r="O16" s="3">
        <f t="shared" si="2"/>
        <v>0</v>
      </c>
    </row>
    <row r="17" spans="2:15" x14ac:dyDescent="0.25">
      <c r="B17" s="13" t="s">
        <v>14</v>
      </c>
      <c r="C17" s="13">
        <v>2023</v>
      </c>
      <c r="D17" s="14">
        <v>110</v>
      </c>
      <c r="E17" s="14">
        <f t="shared" si="0"/>
        <v>770</v>
      </c>
      <c r="G17" s="13" t="s">
        <v>14</v>
      </c>
      <c r="H17" s="13">
        <v>2024</v>
      </c>
      <c r="I17" s="14">
        <v>504</v>
      </c>
      <c r="J17" s="14">
        <f t="shared" si="1"/>
        <v>3528</v>
      </c>
      <c r="L17" s="2" t="s">
        <v>14</v>
      </c>
      <c r="M17" s="2">
        <v>2025</v>
      </c>
      <c r="N17" s="5"/>
      <c r="O17" s="3">
        <f t="shared" si="2"/>
        <v>0</v>
      </c>
    </row>
    <row r="18" spans="2:15" x14ac:dyDescent="0.25">
      <c r="B18" s="18" t="s">
        <v>15</v>
      </c>
      <c r="C18" s="18"/>
      <c r="D18" s="1">
        <f t="shared" ref="D18:E18" si="3">SUM(D6:D17)</f>
        <v>4396</v>
      </c>
      <c r="E18" s="1">
        <f t="shared" si="3"/>
        <v>30772</v>
      </c>
      <c r="G18" s="18" t="s">
        <v>22</v>
      </c>
      <c r="H18" s="18"/>
      <c r="I18" s="1">
        <f t="shared" ref="I18:J18" si="4">SUM(I6:I17)</f>
        <v>28770</v>
      </c>
      <c r="J18" s="1">
        <f t="shared" si="4"/>
        <v>201390</v>
      </c>
      <c r="L18" s="18" t="s">
        <v>44</v>
      </c>
      <c r="M18" s="18"/>
      <c r="N18" s="1">
        <f t="shared" ref="N18:O18" si="5">SUM(N6:N17)</f>
        <v>0</v>
      </c>
      <c r="O18" s="1">
        <f t="shared" si="5"/>
        <v>0</v>
      </c>
    </row>
  </sheetData>
  <mergeCells count="3">
    <mergeCell ref="B18:C18"/>
    <mergeCell ref="G18:H18"/>
    <mergeCell ref="L18:M18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21"/>
  <sheetViews>
    <sheetView topLeftCell="F1" workbookViewId="0">
      <selection sqref="A1:E1048576"/>
    </sheetView>
  </sheetViews>
  <sheetFormatPr defaultColWidth="8.7265625" defaultRowHeight="10.5" x14ac:dyDescent="0.25"/>
  <cols>
    <col min="1" max="3" width="0" style="6" hidden="1" customWidth="1"/>
    <col min="4" max="5" width="17.54296875" style="6" hidden="1" customWidth="1"/>
    <col min="6" max="8" width="8.7265625" style="6"/>
    <col min="9" max="10" width="17.54296875" style="6" customWidth="1"/>
    <col min="11" max="13" width="8.7265625" style="6"/>
    <col min="14" max="15" width="17.54296875" style="6" customWidth="1"/>
    <col min="16" max="16384" width="8.7265625" style="6"/>
  </cols>
  <sheetData>
    <row r="1" spans="2:15" x14ac:dyDescent="0.25">
      <c r="B1" s="7" t="s">
        <v>17</v>
      </c>
      <c r="C1" s="7" t="s">
        <v>18</v>
      </c>
      <c r="G1" s="7" t="s">
        <v>17</v>
      </c>
      <c r="H1" s="7" t="s">
        <v>21</v>
      </c>
      <c r="L1" s="7" t="s">
        <v>17</v>
      </c>
      <c r="M1" s="7" t="s">
        <v>45</v>
      </c>
    </row>
    <row r="2" spans="2:15" x14ac:dyDescent="0.25">
      <c r="B2" s="8" t="s">
        <v>27</v>
      </c>
      <c r="C2" s="9"/>
      <c r="D2" s="9" t="s">
        <v>43</v>
      </c>
      <c r="G2" s="8" t="s">
        <v>27</v>
      </c>
      <c r="H2" s="9"/>
      <c r="I2" s="9" t="s">
        <v>43</v>
      </c>
      <c r="L2" s="8" t="s">
        <v>27</v>
      </c>
      <c r="M2" s="9"/>
      <c r="N2" s="12" t="s">
        <v>43</v>
      </c>
    </row>
    <row r="4" spans="2:15" ht="21" customHeight="1" x14ac:dyDescent="0.25">
      <c r="B4" s="8" t="s">
        <v>0</v>
      </c>
      <c r="C4" s="17" t="s">
        <v>1</v>
      </c>
      <c r="D4" s="8" t="s">
        <v>28</v>
      </c>
      <c r="E4" s="8" t="s">
        <v>29</v>
      </c>
      <c r="G4" s="8" t="s">
        <v>0</v>
      </c>
      <c r="H4" s="17" t="s">
        <v>1</v>
      </c>
      <c r="I4" s="8" t="s">
        <v>28</v>
      </c>
      <c r="J4" s="8" t="s">
        <v>29</v>
      </c>
      <c r="L4" s="4" t="s">
        <v>0</v>
      </c>
      <c r="M4" s="1" t="s">
        <v>1</v>
      </c>
      <c r="N4" s="4" t="s">
        <v>28</v>
      </c>
      <c r="O4" s="4" t="s">
        <v>29</v>
      </c>
    </row>
    <row r="5" spans="2:15" x14ac:dyDescent="0.25">
      <c r="B5" s="17"/>
      <c r="C5" s="17"/>
      <c r="D5" s="13" t="s">
        <v>30</v>
      </c>
      <c r="E5" s="13" t="s">
        <v>20</v>
      </c>
      <c r="G5" s="17"/>
      <c r="H5" s="17"/>
      <c r="I5" s="13" t="s">
        <v>30</v>
      </c>
      <c r="J5" s="13" t="s">
        <v>20</v>
      </c>
      <c r="L5" s="1"/>
      <c r="M5" s="1"/>
      <c r="N5" s="2" t="s">
        <v>30</v>
      </c>
      <c r="O5" s="2" t="s">
        <v>20</v>
      </c>
    </row>
    <row r="6" spans="2:15" x14ac:dyDescent="0.25">
      <c r="B6" s="13" t="s">
        <v>3</v>
      </c>
      <c r="C6" s="13">
        <v>2022</v>
      </c>
      <c r="D6" s="14"/>
      <c r="E6" s="14"/>
      <c r="G6" s="13" t="s">
        <v>3</v>
      </c>
      <c r="H6" s="13">
        <v>2023</v>
      </c>
      <c r="I6" s="14"/>
      <c r="J6" s="14"/>
      <c r="L6" s="2" t="s">
        <v>3</v>
      </c>
      <c r="M6" s="2">
        <v>2024</v>
      </c>
      <c r="N6" s="5"/>
      <c r="O6" s="5"/>
    </row>
    <row r="7" spans="2:15" x14ac:dyDescent="0.25">
      <c r="B7" s="13" t="s">
        <v>4</v>
      </c>
      <c r="C7" s="13">
        <v>2022</v>
      </c>
      <c r="D7" s="14"/>
      <c r="E7" s="14"/>
      <c r="G7" s="13" t="s">
        <v>4</v>
      </c>
      <c r="H7" s="13">
        <v>2023</v>
      </c>
      <c r="I7" s="14"/>
      <c r="J7" s="14"/>
      <c r="L7" s="2" t="s">
        <v>4</v>
      </c>
      <c r="M7" s="2">
        <v>2024</v>
      </c>
      <c r="N7" s="5"/>
      <c r="O7" s="5"/>
    </row>
    <row r="8" spans="2:15" x14ac:dyDescent="0.25">
      <c r="B8" s="13" t="s">
        <v>5</v>
      </c>
      <c r="C8" s="13">
        <v>2022</v>
      </c>
      <c r="D8" s="14"/>
      <c r="E8" s="14"/>
      <c r="G8" s="13" t="s">
        <v>5</v>
      </c>
      <c r="H8" s="13">
        <v>2023</v>
      </c>
      <c r="I8" s="14"/>
      <c r="J8" s="14"/>
      <c r="L8" s="2" t="s">
        <v>5</v>
      </c>
      <c r="M8" s="2">
        <v>2024</v>
      </c>
      <c r="N8" s="5"/>
      <c r="O8" s="5"/>
    </row>
    <row r="9" spans="2:15" x14ac:dyDescent="0.25">
      <c r="B9" s="13" t="s">
        <v>6</v>
      </c>
      <c r="C9" s="13">
        <v>2022</v>
      </c>
      <c r="D9" s="14"/>
      <c r="E9" s="14"/>
      <c r="G9" s="13" t="s">
        <v>6</v>
      </c>
      <c r="H9" s="13">
        <v>2023</v>
      </c>
      <c r="I9" s="14"/>
      <c r="J9" s="14"/>
      <c r="L9" s="2" t="s">
        <v>6</v>
      </c>
      <c r="M9" s="2">
        <v>2024</v>
      </c>
      <c r="N9" s="5"/>
      <c r="O9" s="5"/>
    </row>
    <row r="10" spans="2:15" x14ac:dyDescent="0.25">
      <c r="B10" s="13" t="s">
        <v>7</v>
      </c>
      <c r="C10" s="13">
        <v>2022</v>
      </c>
      <c r="D10" s="14"/>
      <c r="E10" s="14"/>
      <c r="G10" s="13" t="s">
        <v>7</v>
      </c>
      <c r="H10" s="13">
        <v>2023</v>
      </c>
      <c r="I10" s="14"/>
      <c r="J10" s="14"/>
      <c r="L10" s="2" t="s">
        <v>7</v>
      </c>
      <c r="M10" s="2">
        <v>2024</v>
      </c>
      <c r="N10" s="5"/>
      <c r="O10" s="5"/>
    </row>
    <row r="11" spans="2:15" x14ac:dyDescent="0.25">
      <c r="B11" s="13" t="s">
        <v>8</v>
      </c>
      <c r="C11" s="13">
        <v>2022</v>
      </c>
      <c r="D11" s="14"/>
      <c r="E11" s="14"/>
      <c r="G11" s="13" t="s">
        <v>8</v>
      </c>
      <c r="H11" s="13">
        <v>2023</v>
      </c>
      <c r="I11" s="14"/>
      <c r="J11" s="14"/>
      <c r="L11" s="2" t="s">
        <v>8</v>
      </c>
      <c r="M11" s="2">
        <v>2024</v>
      </c>
      <c r="N11" s="5"/>
      <c r="O11" s="5"/>
    </row>
    <row r="12" spans="2:15" x14ac:dyDescent="0.25">
      <c r="B12" s="13" t="s">
        <v>9</v>
      </c>
      <c r="C12" s="13">
        <v>2023</v>
      </c>
      <c r="D12" s="14"/>
      <c r="E12" s="14"/>
      <c r="G12" s="13" t="s">
        <v>9</v>
      </c>
      <c r="H12" s="13">
        <v>2024</v>
      </c>
      <c r="I12" s="14"/>
      <c r="J12" s="14"/>
      <c r="L12" s="2" t="s">
        <v>9</v>
      </c>
      <c r="M12" s="2">
        <v>2025</v>
      </c>
      <c r="N12" s="5"/>
      <c r="O12" s="5"/>
    </row>
    <row r="13" spans="2:15" x14ac:dyDescent="0.25">
      <c r="B13" s="13" t="s">
        <v>10</v>
      </c>
      <c r="C13" s="13">
        <v>2023</v>
      </c>
      <c r="D13" s="14"/>
      <c r="E13" s="14"/>
      <c r="G13" s="13" t="s">
        <v>10</v>
      </c>
      <c r="H13" s="13">
        <v>2024</v>
      </c>
      <c r="I13" s="14"/>
      <c r="J13" s="14"/>
      <c r="L13" s="2" t="s">
        <v>10</v>
      </c>
      <c r="M13" s="2">
        <v>2025</v>
      </c>
      <c r="N13" s="5"/>
      <c r="O13" s="5"/>
    </row>
    <row r="14" spans="2:15" x14ac:dyDescent="0.25">
      <c r="B14" s="13" t="s">
        <v>11</v>
      </c>
      <c r="C14" s="13">
        <v>2023</v>
      </c>
      <c r="D14" s="14"/>
      <c r="E14" s="14"/>
      <c r="G14" s="13" t="s">
        <v>11</v>
      </c>
      <c r="H14" s="13">
        <v>2024</v>
      </c>
      <c r="I14" s="14"/>
      <c r="J14" s="14"/>
      <c r="L14" s="2" t="s">
        <v>11</v>
      </c>
      <c r="M14" s="2">
        <v>2025</v>
      </c>
      <c r="N14" s="5"/>
      <c r="O14" s="5"/>
    </row>
    <row r="15" spans="2:15" x14ac:dyDescent="0.25">
      <c r="B15" s="13" t="s">
        <v>12</v>
      </c>
      <c r="C15" s="13">
        <v>2023</v>
      </c>
      <c r="D15" s="14"/>
      <c r="E15" s="14"/>
      <c r="G15" s="13" t="s">
        <v>12</v>
      </c>
      <c r="H15" s="13">
        <v>2024</v>
      </c>
      <c r="I15" s="14"/>
      <c r="J15" s="14"/>
      <c r="L15" s="2" t="s">
        <v>12</v>
      </c>
      <c r="M15" s="2">
        <v>2025</v>
      </c>
      <c r="N15" s="5"/>
      <c r="O15" s="5"/>
    </row>
    <row r="16" spans="2:15" x14ac:dyDescent="0.25">
      <c r="B16" s="13" t="s">
        <v>13</v>
      </c>
      <c r="C16" s="13">
        <v>2023</v>
      </c>
      <c r="D16" s="14"/>
      <c r="E16" s="14"/>
      <c r="G16" s="13" t="s">
        <v>13</v>
      </c>
      <c r="H16" s="13">
        <v>2024</v>
      </c>
      <c r="I16" s="14"/>
      <c r="J16" s="14"/>
      <c r="L16" s="2" t="s">
        <v>13</v>
      </c>
      <c r="M16" s="2">
        <v>2025</v>
      </c>
      <c r="N16" s="5"/>
      <c r="O16" s="5"/>
    </row>
    <row r="17" spans="2:15" x14ac:dyDescent="0.25">
      <c r="B17" s="13" t="s">
        <v>14</v>
      </c>
      <c r="C17" s="13">
        <v>2023</v>
      </c>
      <c r="D17" s="14"/>
      <c r="E17" s="14"/>
      <c r="G17" s="13" t="s">
        <v>14</v>
      </c>
      <c r="H17" s="13">
        <v>2024</v>
      </c>
      <c r="I17" s="14"/>
      <c r="J17" s="14"/>
      <c r="L17" s="2" t="s">
        <v>14</v>
      </c>
      <c r="M17" s="2">
        <v>2025</v>
      </c>
      <c r="N17" s="5"/>
      <c r="O17" s="5"/>
    </row>
    <row r="18" spans="2:15" x14ac:dyDescent="0.25">
      <c r="B18" s="19" t="s">
        <v>15</v>
      </c>
      <c r="C18" s="19"/>
      <c r="D18" s="17"/>
      <c r="E18" s="17"/>
      <c r="G18" s="19" t="s">
        <v>22</v>
      </c>
      <c r="H18" s="19"/>
      <c r="I18" s="17"/>
      <c r="J18" s="17"/>
      <c r="L18" s="18" t="s">
        <v>44</v>
      </c>
      <c r="M18" s="18"/>
      <c r="N18" s="1"/>
      <c r="O18" s="1"/>
    </row>
    <row r="21" spans="2:15" x14ac:dyDescent="0.25">
      <c r="B21" s="6" t="s">
        <v>31</v>
      </c>
    </row>
  </sheetData>
  <mergeCells count="3">
    <mergeCell ref="B18:C18"/>
    <mergeCell ref="G18:H18"/>
    <mergeCell ref="L18:M18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2"/>
  <sheetViews>
    <sheetView topLeftCell="F1" workbookViewId="0">
      <selection sqref="A1:E1048576"/>
    </sheetView>
  </sheetViews>
  <sheetFormatPr defaultColWidth="8.7265625" defaultRowHeight="10.5" x14ac:dyDescent="0.25"/>
  <cols>
    <col min="1" max="3" width="0" style="6" hidden="1" customWidth="1"/>
    <col min="4" max="5" width="17.54296875" style="6" hidden="1" customWidth="1"/>
    <col min="6" max="8" width="8.7265625" style="6"/>
    <col min="9" max="10" width="17.54296875" style="6" customWidth="1"/>
    <col min="11" max="13" width="8.7265625" style="6"/>
    <col min="14" max="15" width="17.54296875" style="6" customWidth="1"/>
    <col min="16" max="16384" width="8.7265625" style="6"/>
  </cols>
  <sheetData>
    <row r="1" spans="2:15" x14ac:dyDescent="0.25">
      <c r="B1" s="7" t="s">
        <v>17</v>
      </c>
      <c r="C1" s="7" t="s">
        <v>18</v>
      </c>
      <c r="G1" s="7" t="s">
        <v>17</v>
      </c>
      <c r="H1" s="7" t="s">
        <v>21</v>
      </c>
      <c r="L1" s="7" t="s">
        <v>17</v>
      </c>
      <c r="M1" s="7" t="s">
        <v>45</v>
      </c>
    </row>
    <row r="2" spans="2:15" x14ac:dyDescent="0.25">
      <c r="B2" s="8" t="s">
        <v>27</v>
      </c>
      <c r="C2" s="9"/>
      <c r="D2" s="16" t="s">
        <v>41</v>
      </c>
      <c r="G2" s="8" t="s">
        <v>27</v>
      </c>
      <c r="H2" s="9"/>
      <c r="I2" s="16" t="s">
        <v>41</v>
      </c>
      <c r="L2" s="8" t="s">
        <v>27</v>
      </c>
      <c r="M2" s="9"/>
      <c r="N2" s="10" t="s">
        <v>41</v>
      </c>
    </row>
    <row r="3" spans="2:15" x14ac:dyDescent="0.25">
      <c r="B3" s="8" t="s">
        <v>32</v>
      </c>
      <c r="C3" s="9"/>
      <c r="D3" s="16"/>
      <c r="G3" s="8" t="s">
        <v>32</v>
      </c>
      <c r="H3" s="9"/>
      <c r="I3" s="16"/>
      <c r="L3" s="8" t="s">
        <v>32</v>
      </c>
      <c r="M3" s="9"/>
      <c r="N3" s="10"/>
    </row>
    <row r="5" spans="2:15" ht="21" customHeight="1" x14ac:dyDescent="0.25">
      <c r="B5" s="8" t="s">
        <v>0</v>
      </c>
      <c r="C5" s="17" t="s">
        <v>1</v>
      </c>
      <c r="D5" s="8" t="s">
        <v>33</v>
      </c>
      <c r="E5" s="8" t="s">
        <v>29</v>
      </c>
      <c r="G5" s="8" t="s">
        <v>0</v>
      </c>
      <c r="H5" s="17" t="s">
        <v>1</v>
      </c>
      <c r="I5" s="8" t="s">
        <v>33</v>
      </c>
      <c r="J5" s="8" t="s">
        <v>29</v>
      </c>
      <c r="L5" s="4" t="s">
        <v>0</v>
      </c>
      <c r="M5" s="1" t="s">
        <v>1</v>
      </c>
      <c r="N5" s="4" t="s">
        <v>33</v>
      </c>
      <c r="O5" s="4" t="s">
        <v>29</v>
      </c>
    </row>
    <row r="6" spans="2:15" x14ac:dyDescent="0.25">
      <c r="B6" s="17"/>
      <c r="C6" s="17"/>
      <c r="D6" s="13" t="s">
        <v>30</v>
      </c>
      <c r="E6" s="13" t="s">
        <v>20</v>
      </c>
      <c r="G6" s="17"/>
      <c r="H6" s="17"/>
      <c r="I6" s="13" t="s">
        <v>30</v>
      </c>
      <c r="J6" s="13" t="s">
        <v>20</v>
      </c>
      <c r="L6" s="1"/>
      <c r="M6" s="1"/>
      <c r="N6" s="2" t="s">
        <v>30</v>
      </c>
      <c r="O6" s="2" t="s">
        <v>20</v>
      </c>
    </row>
    <row r="7" spans="2:15" x14ac:dyDescent="0.25">
      <c r="B7" s="13" t="s">
        <v>3</v>
      </c>
      <c r="C7" s="13">
        <v>2022</v>
      </c>
      <c r="D7" s="14"/>
      <c r="E7" s="14"/>
      <c r="G7" s="13" t="s">
        <v>3</v>
      </c>
      <c r="H7" s="13">
        <v>2023</v>
      </c>
      <c r="I7" s="14"/>
      <c r="J7" s="14"/>
      <c r="L7" s="2" t="s">
        <v>3</v>
      </c>
      <c r="M7" s="2">
        <v>2024</v>
      </c>
      <c r="N7" s="5"/>
      <c r="O7" s="5"/>
    </row>
    <row r="8" spans="2:15" x14ac:dyDescent="0.25">
      <c r="B8" s="13" t="s">
        <v>4</v>
      </c>
      <c r="C8" s="13">
        <v>2022</v>
      </c>
      <c r="D8" s="14"/>
      <c r="E8" s="14"/>
      <c r="G8" s="13" t="s">
        <v>4</v>
      </c>
      <c r="H8" s="13">
        <v>2023</v>
      </c>
      <c r="I8" s="14"/>
      <c r="J8" s="14"/>
      <c r="L8" s="2" t="s">
        <v>4</v>
      </c>
      <c r="M8" s="2">
        <v>2024</v>
      </c>
      <c r="N8" s="5"/>
      <c r="O8" s="5"/>
    </row>
    <row r="9" spans="2:15" x14ac:dyDescent="0.25">
      <c r="B9" s="13" t="s">
        <v>5</v>
      </c>
      <c r="C9" s="13">
        <v>2022</v>
      </c>
      <c r="D9" s="14"/>
      <c r="E9" s="14"/>
      <c r="G9" s="13" t="s">
        <v>5</v>
      </c>
      <c r="H9" s="13">
        <v>2023</v>
      </c>
      <c r="I9" s="14"/>
      <c r="J9" s="14"/>
      <c r="L9" s="2" t="s">
        <v>5</v>
      </c>
      <c r="M9" s="2">
        <v>2024</v>
      </c>
      <c r="N9" s="5"/>
      <c r="O9" s="5"/>
    </row>
    <row r="10" spans="2:15" x14ac:dyDescent="0.25">
      <c r="B10" s="13" t="s">
        <v>6</v>
      </c>
      <c r="C10" s="13">
        <v>2022</v>
      </c>
      <c r="D10" s="14"/>
      <c r="E10" s="14"/>
      <c r="G10" s="13" t="s">
        <v>6</v>
      </c>
      <c r="H10" s="13">
        <v>2023</v>
      </c>
      <c r="I10" s="14"/>
      <c r="J10" s="14"/>
      <c r="L10" s="2" t="s">
        <v>6</v>
      </c>
      <c r="M10" s="2">
        <v>2024</v>
      </c>
      <c r="N10" s="5"/>
      <c r="O10" s="5"/>
    </row>
    <row r="11" spans="2:15" x14ac:dyDescent="0.25">
      <c r="B11" s="13" t="s">
        <v>7</v>
      </c>
      <c r="C11" s="13">
        <v>2022</v>
      </c>
      <c r="D11" s="14"/>
      <c r="E11" s="14"/>
      <c r="G11" s="13" t="s">
        <v>7</v>
      </c>
      <c r="H11" s="13">
        <v>2023</v>
      </c>
      <c r="I11" s="14"/>
      <c r="J11" s="14"/>
      <c r="L11" s="2" t="s">
        <v>7</v>
      </c>
      <c r="M11" s="2">
        <v>2024</v>
      </c>
      <c r="N11" s="5"/>
      <c r="O11" s="5"/>
    </row>
    <row r="12" spans="2:15" x14ac:dyDescent="0.25">
      <c r="B12" s="13" t="s">
        <v>8</v>
      </c>
      <c r="C12" s="13">
        <v>2022</v>
      </c>
      <c r="D12" s="14"/>
      <c r="E12" s="14"/>
      <c r="G12" s="13" t="s">
        <v>8</v>
      </c>
      <c r="H12" s="13">
        <v>2023</v>
      </c>
      <c r="I12" s="14"/>
      <c r="J12" s="14"/>
      <c r="L12" s="2" t="s">
        <v>8</v>
      </c>
      <c r="M12" s="2">
        <v>2024</v>
      </c>
      <c r="N12" s="5"/>
      <c r="O12" s="5"/>
    </row>
    <row r="13" spans="2:15" x14ac:dyDescent="0.25">
      <c r="B13" s="13" t="s">
        <v>9</v>
      </c>
      <c r="C13" s="13">
        <v>2023</v>
      </c>
      <c r="D13" s="14"/>
      <c r="E13" s="14"/>
      <c r="G13" s="13" t="s">
        <v>9</v>
      </c>
      <c r="H13" s="13">
        <v>2024</v>
      </c>
      <c r="I13" s="14"/>
      <c r="J13" s="14"/>
      <c r="L13" s="2" t="s">
        <v>9</v>
      </c>
      <c r="M13" s="2">
        <v>2025</v>
      </c>
      <c r="N13" s="5"/>
      <c r="O13" s="5"/>
    </row>
    <row r="14" spans="2:15" x14ac:dyDescent="0.25">
      <c r="B14" s="13" t="s">
        <v>10</v>
      </c>
      <c r="C14" s="13">
        <v>2023</v>
      </c>
      <c r="D14" s="14"/>
      <c r="E14" s="14"/>
      <c r="G14" s="13" t="s">
        <v>10</v>
      </c>
      <c r="H14" s="13">
        <v>2024</v>
      </c>
      <c r="I14" s="14"/>
      <c r="J14" s="14"/>
      <c r="L14" s="2" t="s">
        <v>10</v>
      </c>
      <c r="M14" s="2">
        <v>2025</v>
      </c>
      <c r="N14" s="5"/>
      <c r="O14" s="5"/>
    </row>
    <row r="15" spans="2:15" x14ac:dyDescent="0.25">
      <c r="B15" s="13" t="s">
        <v>11</v>
      </c>
      <c r="C15" s="13">
        <v>2023</v>
      </c>
      <c r="D15" s="14"/>
      <c r="E15" s="14"/>
      <c r="G15" s="13" t="s">
        <v>11</v>
      </c>
      <c r="H15" s="13">
        <v>2024</v>
      </c>
      <c r="I15" s="14"/>
      <c r="J15" s="14"/>
      <c r="L15" s="2" t="s">
        <v>11</v>
      </c>
      <c r="M15" s="2">
        <v>2025</v>
      </c>
      <c r="N15" s="5"/>
      <c r="O15" s="5"/>
    </row>
    <row r="16" spans="2:15" x14ac:dyDescent="0.25">
      <c r="B16" s="13" t="s">
        <v>12</v>
      </c>
      <c r="C16" s="13">
        <v>2023</v>
      </c>
      <c r="D16" s="14"/>
      <c r="E16" s="14"/>
      <c r="G16" s="13" t="s">
        <v>12</v>
      </c>
      <c r="H16" s="13">
        <v>2024</v>
      </c>
      <c r="I16" s="14"/>
      <c r="J16" s="14"/>
      <c r="L16" s="2" t="s">
        <v>12</v>
      </c>
      <c r="M16" s="2">
        <v>2025</v>
      </c>
      <c r="N16" s="5"/>
      <c r="O16" s="5"/>
    </row>
    <row r="17" spans="2:15" x14ac:dyDescent="0.25">
      <c r="B17" s="13" t="s">
        <v>13</v>
      </c>
      <c r="C17" s="13">
        <v>2023</v>
      </c>
      <c r="D17" s="14"/>
      <c r="E17" s="14"/>
      <c r="G17" s="13" t="s">
        <v>13</v>
      </c>
      <c r="H17" s="13">
        <v>2024</v>
      </c>
      <c r="I17" s="14"/>
      <c r="J17" s="14"/>
      <c r="L17" s="2" t="s">
        <v>13</v>
      </c>
      <c r="M17" s="2">
        <v>2025</v>
      </c>
      <c r="N17" s="5"/>
      <c r="O17" s="5"/>
    </row>
    <row r="18" spans="2:15" x14ac:dyDescent="0.25">
      <c r="B18" s="13" t="s">
        <v>14</v>
      </c>
      <c r="C18" s="13">
        <v>2023</v>
      </c>
      <c r="D18" s="14"/>
      <c r="E18" s="14"/>
      <c r="G18" s="13" t="s">
        <v>14</v>
      </c>
      <c r="H18" s="13">
        <v>2024</v>
      </c>
      <c r="I18" s="14"/>
      <c r="J18" s="14"/>
      <c r="L18" s="2" t="s">
        <v>14</v>
      </c>
      <c r="M18" s="2">
        <v>2025</v>
      </c>
      <c r="N18" s="5"/>
      <c r="O18" s="5"/>
    </row>
    <row r="19" spans="2:15" x14ac:dyDescent="0.25">
      <c r="B19" s="19" t="s">
        <v>15</v>
      </c>
      <c r="C19" s="19"/>
      <c r="D19" s="17">
        <f t="shared" ref="D19:E19" si="0">SUM(D7:D18)</f>
        <v>0</v>
      </c>
      <c r="E19" s="17">
        <f t="shared" si="0"/>
        <v>0</v>
      </c>
      <c r="G19" s="19" t="s">
        <v>22</v>
      </c>
      <c r="H19" s="19"/>
      <c r="I19" s="17">
        <f t="shared" ref="I19:J19" si="1">SUM(I7:I18)</f>
        <v>0</v>
      </c>
      <c r="J19" s="17">
        <f t="shared" si="1"/>
        <v>0</v>
      </c>
      <c r="L19" s="18" t="s">
        <v>44</v>
      </c>
      <c r="M19" s="18"/>
      <c r="N19" s="1">
        <f t="shared" ref="N19:O19" si="2">SUM(N7:N18)</f>
        <v>0</v>
      </c>
      <c r="O19" s="1">
        <f t="shared" si="2"/>
        <v>0</v>
      </c>
    </row>
    <row r="22" spans="2:15" x14ac:dyDescent="0.25">
      <c r="B22" s="6" t="s">
        <v>31</v>
      </c>
    </row>
  </sheetData>
  <mergeCells count="3">
    <mergeCell ref="B19:C19"/>
    <mergeCell ref="G19:H19"/>
    <mergeCell ref="L19:M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1"/>
  <sheetViews>
    <sheetView topLeftCell="F1" workbookViewId="0">
      <selection activeCell="J22" sqref="J22"/>
    </sheetView>
  </sheetViews>
  <sheetFormatPr defaultColWidth="8.7265625" defaultRowHeight="10.5" x14ac:dyDescent="0.25"/>
  <cols>
    <col min="1" max="3" width="0" style="6" hidden="1" customWidth="1"/>
    <col min="4" max="5" width="17.54296875" style="6" hidden="1" customWidth="1"/>
    <col min="6" max="8" width="8.7265625" style="6"/>
    <col min="9" max="10" width="17.54296875" style="6" customWidth="1"/>
    <col min="11" max="13" width="8.7265625" style="6"/>
    <col min="14" max="15" width="17.54296875" style="6" customWidth="1"/>
    <col min="16" max="16384" width="8.7265625" style="6"/>
  </cols>
  <sheetData>
    <row r="1" spans="2:15" x14ac:dyDescent="0.25">
      <c r="B1" s="7" t="s">
        <v>17</v>
      </c>
      <c r="C1" s="7" t="s">
        <v>18</v>
      </c>
      <c r="G1" s="7" t="s">
        <v>17</v>
      </c>
      <c r="H1" s="7" t="s">
        <v>21</v>
      </c>
      <c r="L1" s="7" t="s">
        <v>17</v>
      </c>
      <c r="M1" s="7" t="s">
        <v>45</v>
      </c>
    </row>
    <row r="2" spans="2:15" x14ac:dyDescent="0.25">
      <c r="B2" s="8" t="s">
        <v>34</v>
      </c>
      <c r="C2" s="9" t="s">
        <v>35</v>
      </c>
      <c r="D2" s="16" t="s">
        <v>41</v>
      </c>
      <c r="G2" s="8" t="s">
        <v>34</v>
      </c>
      <c r="H2" s="9" t="s">
        <v>35</v>
      </c>
      <c r="I2" s="16" t="s">
        <v>41</v>
      </c>
      <c r="L2" s="8" t="s">
        <v>34</v>
      </c>
      <c r="M2" s="9" t="s">
        <v>35</v>
      </c>
      <c r="N2" s="10" t="s">
        <v>41</v>
      </c>
    </row>
    <row r="4" spans="2:15" ht="21" customHeight="1" x14ac:dyDescent="0.25">
      <c r="B4" s="8" t="s">
        <v>0</v>
      </c>
      <c r="C4" s="17" t="s">
        <v>1</v>
      </c>
      <c r="D4" s="8" t="s">
        <v>33</v>
      </c>
      <c r="E4" s="8" t="s">
        <v>29</v>
      </c>
      <c r="G4" s="8" t="s">
        <v>0</v>
      </c>
      <c r="H4" s="17" t="s">
        <v>1</v>
      </c>
      <c r="I4" s="8" t="s">
        <v>33</v>
      </c>
      <c r="J4" s="8" t="s">
        <v>29</v>
      </c>
      <c r="L4" s="4" t="s">
        <v>0</v>
      </c>
      <c r="M4" s="1" t="s">
        <v>1</v>
      </c>
      <c r="N4" s="4" t="s">
        <v>33</v>
      </c>
      <c r="O4" s="4" t="s">
        <v>29</v>
      </c>
    </row>
    <row r="5" spans="2:15" x14ac:dyDescent="0.25">
      <c r="B5" s="17"/>
      <c r="C5" s="17"/>
      <c r="D5" s="13" t="s">
        <v>30</v>
      </c>
      <c r="E5" s="13" t="s">
        <v>20</v>
      </c>
      <c r="G5" s="17"/>
      <c r="H5" s="17"/>
      <c r="I5" s="13" t="s">
        <v>30</v>
      </c>
      <c r="J5" s="13" t="s">
        <v>20</v>
      </c>
      <c r="L5" s="1"/>
      <c r="M5" s="1"/>
      <c r="N5" s="2" t="s">
        <v>30</v>
      </c>
      <c r="O5" s="2" t="s">
        <v>20</v>
      </c>
    </row>
    <row r="6" spans="2:15" x14ac:dyDescent="0.25">
      <c r="B6" s="13" t="s">
        <v>3</v>
      </c>
      <c r="C6" s="13">
        <v>2022</v>
      </c>
      <c r="D6" s="14"/>
      <c r="E6" s="14"/>
      <c r="G6" s="13" t="s">
        <v>3</v>
      </c>
      <c r="H6" s="13">
        <v>2023</v>
      </c>
      <c r="I6" s="14"/>
      <c r="J6" s="14"/>
      <c r="L6" s="2" t="s">
        <v>3</v>
      </c>
      <c r="M6" s="2">
        <v>2024</v>
      </c>
      <c r="N6" s="5"/>
      <c r="O6" s="5"/>
    </row>
    <row r="7" spans="2:15" x14ac:dyDescent="0.25">
      <c r="B7" s="13" t="s">
        <v>4</v>
      </c>
      <c r="C7" s="13">
        <v>2022</v>
      </c>
      <c r="D7" s="14"/>
      <c r="E7" s="14"/>
      <c r="G7" s="13" t="s">
        <v>4</v>
      </c>
      <c r="H7" s="13">
        <v>2023</v>
      </c>
      <c r="I7" s="14"/>
      <c r="J7" s="14"/>
      <c r="L7" s="2" t="s">
        <v>4</v>
      </c>
      <c r="M7" s="2">
        <v>2024</v>
      </c>
      <c r="N7" s="5"/>
      <c r="O7" s="5"/>
    </row>
    <row r="8" spans="2:15" x14ac:dyDescent="0.25">
      <c r="B8" s="13" t="s">
        <v>5</v>
      </c>
      <c r="C8" s="13">
        <v>2022</v>
      </c>
      <c r="D8" s="14"/>
      <c r="E8" s="14"/>
      <c r="G8" s="13" t="s">
        <v>5</v>
      </c>
      <c r="H8" s="13">
        <v>2023</v>
      </c>
      <c r="I8" s="14"/>
      <c r="J8" s="14"/>
      <c r="L8" s="2" t="s">
        <v>5</v>
      </c>
      <c r="M8" s="2">
        <v>2024</v>
      </c>
      <c r="N8" s="5"/>
      <c r="O8" s="5"/>
    </row>
    <row r="9" spans="2:15" x14ac:dyDescent="0.25">
      <c r="B9" s="13" t="s">
        <v>6</v>
      </c>
      <c r="C9" s="13">
        <v>2022</v>
      </c>
      <c r="D9" s="14"/>
      <c r="E9" s="14"/>
      <c r="G9" s="13" t="s">
        <v>6</v>
      </c>
      <c r="H9" s="13">
        <v>2023</v>
      </c>
      <c r="I9" s="14"/>
      <c r="J9" s="14"/>
      <c r="L9" s="2" t="s">
        <v>6</v>
      </c>
      <c r="M9" s="2">
        <v>2024</v>
      </c>
      <c r="N9" s="5"/>
      <c r="O9" s="5"/>
    </row>
    <row r="10" spans="2:15" x14ac:dyDescent="0.25">
      <c r="B10" s="13" t="s">
        <v>7</v>
      </c>
      <c r="C10" s="13">
        <v>2022</v>
      </c>
      <c r="D10" s="14"/>
      <c r="E10" s="14"/>
      <c r="G10" s="13" t="s">
        <v>7</v>
      </c>
      <c r="H10" s="13">
        <v>2023</v>
      </c>
      <c r="I10" s="14"/>
      <c r="J10" s="14"/>
      <c r="L10" s="2" t="s">
        <v>7</v>
      </c>
      <c r="M10" s="2">
        <v>2024</v>
      </c>
      <c r="N10" s="5"/>
      <c r="O10" s="5"/>
    </row>
    <row r="11" spans="2:15" x14ac:dyDescent="0.25">
      <c r="B11" s="13" t="s">
        <v>8</v>
      </c>
      <c r="C11" s="13">
        <v>2022</v>
      </c>
      <c r="D11" s="14"/>
      <c r="E11" s="14"/>
      <c r="G11" s="13" t="s">
        <v>8</v>
      </c>
      <c r="H11" s="13">
        <v>2023</v>
      </c>
      <c r="I11" s="14"/>
      <c r="J11" s="14"/>
      <c r="L11" s="2" t="s">
        <v>8</v>
      </c>
      <c r="M11" s="2">
        <v>2024</v>
      </c>
      <c r="N11" s="5"/>
      <c r="O11" s="5"/>
    </row>
    <row r="12" spans="2:15" x14ac:dyDescent="0.25">
      <c r="B12" s="13" t="s">
        <v>9</v>
      </c>
      <c r="C12" s="13">
        <v>2023</v>
      </c>
      <c r="D12" s="14"/>
      <c r="E12" s="14"/>
      <c r="G12" s="13" t="s">
        <v>9</v>
      </c>
      <c r="H12" s="13">
        <v>2024</v>
      </c>
      <c r="I12" s="14"/>
      <c r="J12" s="14"/>
      <c r="L12" s="2" t="s">
        <v>9</v>
      </c>
      <c r="M12" s="2">
        <v>2025</v>
      </c>
      <c r="N12" s="5"/>
      <c r="O12" s="5"/>
    </row>
    <row r="13" spans="2:15" x14ac:dyDescent="0.25">
      <c r="B13" s="13" t="s">
        <v>10</v>
      </c>
      <c r="C13" s="13">
        <v>2023</v>
      </c>
      <c r="D13" s="14"/>
      <c r="E13" s="14"/>
      <c r="G13" s="13" t="s">
        <v>10</v>
      </c>
      <c r="H13" s="13">
        <v>2024</v>
      </c>
      <c r="I13" s="14"/>
      <c r="J13" s="14"/>
      <c r="L13" s="2" t="s">
        <v>10</v>
      </c>
      <c r="M13" s="2">
        <v>2025</v>
      </c>
      <c r="N13" s="5"/>
      <c r="O13" s="5"/>
    </row>
    <row r="14" spans="2:15" x14ac:dyDescent="0.25">
      <c r="B14" s="13" t="s">
        <v>11</v>
      </c>
      <c r="C14" s="13">
        <v>2023</v>
      </c>
      <c r="D14" s="14"/>
      <c r="E14" s="14"/>
      <c r="G14" s="13" t="s">
        <v>11</v>
      </c>
      <c r="H14" s="13">
        <v>2024</v>
      </c>
      <c r="I14" s="14"/>
      <c r="J14" s="14"/>
      <c r="L14" s="2" t="s">
        <v>11</v>
      </c>
      <c r="M14" s="2">
        <v>2025</v>
      </c>
      <c r="N14" s="5"/>
      <c r="O14" s="5"/>
    </row>
    <row r="15" spans="2:15" x14ac:dyDescent="0.25">
      <c r="B15" s="13" t="s">
        <v>12</v>
      </c>
      <c r="C15" s="13">
        <v>2023</v>
      </c>
      <c r="D15" s="14"/>
      <c r="E15" s="14"/>
      <c r="G15" s="13" t="s">
        <v>12</v>
      </c>
      <c r="H15" s="13">
        <v>2024</v>
      </c>
      <c r="I15" s="14"/>
      <c r="J15" s="14"/>
      <c r="L15" s="2" t="s">
        <v>12</v>
      </c>
      <c r="M15" s="2">
        <v>2025</v>
      </c>
      <c r="N15" s="5"/>
      <c r="O15" s="5"/>
    </row>
    <row r="16" spans="2:15" x14ac:dyDescent="0.25">
      <c r="B16" s="13" t="s">
        <v>13</v>
      </c>
      <c r="C16" s="13">
        <v>2023</v>
      </c>
      <c r="D16" s="14"/>
      <c r="E16" s="14"/>
      <c r="G16" s="13" t="s">
        <v>13</v>
      </c>
      <c r="H16" s="13">
        <v>2024</v>
      </c>
      <c r="I16" s="14"/>
      <c r="J16" s="14"/>
      <c r="L16" s="2" t="s">
        <v>13</v>
      </c>
      <c r="M16" s="2">
        <v>2025</v>
      </c>
      <c r="N16" s="5"/>
      <c r="O16" s="5"/>
    </row>
    <row r="17" spans="2:15" x14ac:dyDescent="0.25">
      <c r="B17" s="13" t="s">
        <v>14</v>
      </c>
      <c r="C17" s="13">
        <v>2023</v>
      </c>
      <c r="D17" s="14"/>
      <c r="E17" s="14"/>
      <c r="G17" s="13" t="s">
        <v>14</v>
      </c>
      <c r="H17" s="13">
        <v>2024</v>
      </c>
      <c r="I17" s="14"/>
      <c r="J17" s="14"/>
      <c r="L17" s="2" t="s">
        <v>14</v>
      </c>
      <c r="M17" s="2">
        <v>2025</v>
      </c>
      <c r="N17" s="5"/>
      <c r="O17" s="5"/>
    </row>
    <row r="18" spans="2:15" x14ac:dyDescent="0.25">
      <c r="B18" s="19" t="s">
        <v>15</v>
      </c>
      <c r="C18" s="19"/>
      <c r="D18" s="17">
        <f t="shared" ref="D18:E18" si="0">SUM(D6:D17)</f>
        <v>0</v>
      </c>
      <c r="E18" s="17">
        <f t="shared" si="0"/>
        <v>0</v>
      </c>
      <c r="G18" s="19" t="s">
        <v>22</v>
      </c>
      <c r="H18" s="19"/>
      <c r="I18" s="17">
        <f t="shared" ref="I18:J18" si="1">SUM(I6:I17)</f>
        <v>0</v>
      </c>
      <c r="J18" s="17">
        <f t="shared" si="1"/>
        <v>0</v>
      </c>
      <c r="L18" s="18" t="s">
        <v>44</v>
      </c>
      <c r="M18" s="18"/>
      <c r="N18" s="1">
        <f t="shared" ref="N18:O18" si="2">SUM(N6:N17)</f>
        <v>0</v>
      </c>
      <c r="O18" s="1">
        <f t="shared" si="2"/>
        <v>0</v>
      </c>
    </row>
    <row r="21" spans="2:15" x14ac:dyDescent="0.25">
      <c r="B21" s="6" t="s">
        <v>31</v>
      </c>
    </row>
  </sheetData>
  <mergeCells count="3">
    <mergeCell ref="B18:C18"/>
    <mergeCell ref="G18:H18"/>
    <mergeCell ref="L18:M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22"/>
  <sheetViews>
    <sheetView topLeftCell="G1" workbookViewId="0">
      <selection activeCell="L22" sqref="L22"/>
    </sheetView>
  </sheetViews>
  <sheetFormatPr defaultColWidth="8.7265625" defaultRowHeight="10.5" x14ac:dyDescent="0.25"/>
  <cols>
    <col min="1" max="3" width="0" style="6" hidden="1" customWidth="1"/>
    <col min="4" max="6" width="17.54296875" style="6" hidden="1" customWidth="1"/>
    <col min="7" max="9" width="8.7265625" style="6"/>
    <col min="10" max="12" width="17.54296875" style="6" customWidth="1"/>
    <col min="13" max="15" width="8.7265625" style="6"/>
    <col min="16" max="18" width="17.54296875" style="6" customWidth="1"/>
    <col min="19" max="16384" width="8.7265625" style="6"/>
  </cols>
  <sheetData>
    <row r="1" spans="2:18" x14ac:dyDescent="0.25">
      <c r="B1" s="7" t="s">
        <v>17</v>
      </c>
      <c r="C1" s="7" t="s">
        <v>18</v>
      </c>
      <c r="H1" s="7" t="s">
        <v>17</v>
      </c>
      <c r="I1" s="7" t="s">
        <v>21</v>
      </c>
      <c r="N1" s="7" t="s">
        <v>17</v>
      </c>
      <c r="O1" s="7" t="s">
        <v>45</v>
      </c>
    </row>
    <row r="2" spans="2:18" ht="31.5" x14ac:dyDescent="0.25">
      <c r="B2" s="8" t="s">
        <v>38</v>
      </c>
      <c r="C2" s="8" t="s">
        <v>39</v>
      </c>
      <c r="D2" s="16" t="s">
        <v>42</v>
      </c>
      <c r="H2" s="8" t="s">
        <v>38</v>
      </c>
      <c r="I2" s="8" t="s">
        <v>39</v>
      </c>
      <c r="J2" s="16" t="s">
        <v>42</v>
      </c>
      <c r="N2" s="8" t="s">
        <v>38</v>
      </c>
      <c r="O2" s="8" t="s">
        <v>39</v>
      </c>
      <c r="P2" s="10" t="s">
        <v>42</v>
      </c>
    </row>
    <row r="4" spans="2:18" ht="21" customHeight="1" x14ac:dyDescent="0.25">
      <c r="B4" s="8" t="s">
        <v>0</v>
      </c>
      <c r="C4" s="17" t="s">
        <v>1</v>
      </c>
      <c r="D4" s="8" t="s">
        <v>36</v>
      </c>
      <c r="E4" s="8"/>
      <c r="F4" s="8" t="s">
        <v>29</v>
      </c>
      <c r="H4" s="8" t="s">
        <v>0</v>
      </c>
      <c r="I4" s="17" t="s">
        <v>1</v>
      </c>
      <c r="J4" s="8" t="s">
        <v>36</v>
      </c>
      <c r="K4" s="8"/>
      <c r="L4" s="8" t="s">
        <v>29</v>
      </c>
      <c r="N4" s="4" t="s">
        <v>0</v>
      </c>
      <c r="O4" s="1" t="s">
        <v>1</v>
      </c>
      <c r="P4" s="4" t="s">
        <v>36</v>
      </c>
      <c r="Q4" s="4"/>
      <c r="R4" s="4" t="s">
        <v>29</v>
      </c>
    </row>
    <row r="5" spans="2:18" ht="21" customHeight="1" x14ac:dyDescent="0.25">
      <c r="B5" s="8"/>
      <c r="C5" s="17"/>
      <c r="D5" s="8" t="s">
        <v>37</v>
      </c>
      <c r="E5" s="8" t="s">
        <v>40</v>
      </c>
      <c r="F5" s="8"/>
      <c r="H5" s="8"/>
      <c r="I5" s="17"/>
      <c r="J5" s="8" t="s">
        <v>37</v>
      </c>
      <c r="K5" s="8" t="s">
        <v>40</v>
      </c>
      <c r="L5" s="8"/>
      <c r="N5" s="4"/>
      <c r="O5" s="1"/>
      <c r="P5" s="4" t="s">
        <v>37</v>
      </c>
      <c r="Q5" s="4" t="s">
        <v>40</v>
      </c>
      <c r="R5" s="4"/>
    </row>
    <row r="6" spans="2:18" x14ac:dyDescent="0.25">
      <c r="B6" s="17"/>
      <c r="C6" s="17"/>
      <c r="D6" s="13"/>
      <c r="E6" s="13" t="s">
        <v>40</v>
      </c>
      <c r="F6" s="13" t="s">
        <v>20</v>
      </c>
      <c r="H6" s="17"/>
      <c r="I6" s="17"/>
      <c r="J6" s="13"/>
      <c r="K6" s="13" t="s">
        <v>40</v>
      </c>
      <c r="L6" s="13" t="s">
        <v>20</v>
      </c>
      <c r="N6" s="1"/>
      <c r="O6" s="1"/>
      <c r="P6" s="2"/>
      <c r="Q6" s="2" t="s">
        <v>40</v>
      </c>
      <c r="R6" s="2" t="s">
        <v>20</v>
      </c>
    </row>
    <row r="7" spans="2:18" x14ac:dyDescent="0.25">
      <c r="B7" s="13" t="s">
        <v>3</v>
      </c>
      <c r="C7" s="13">
        <v>2022</v>
      </c>
      <c r="D7" s="14">
        <v>4</v>
      </c>
      <c r="E7" s="14">
        <f>14.2*D7</f>
        <v>56.8</v>
      </c>
      <c r="F7" s="14">
        <f>1030.5*D7</f>
        <v>4122</v>
      </c>
      <c r="H7" s="13" t="s">
        <v>3</v>
      </c>
      <c r="I7" s="13">
        <v>2023</v>
      </c>
      <c r="J7" s="14">
        <v>4</v>
      </c>
      <c r="K7" s="14">
        <f>14.2*J7</f>
        <v>56.8</v>
      </c>
      <c r="L7" s="14">
        <f>1030.5*J7</f>
        <v>4122</v>
      </c>
      <c r="N7" s="2" t="s">
        <v>3</v>
      </c>
      <c r="O7" s="2">
        <v>2023</v>
      </c>
      <c r="P7" s="5">
        <v>4</v>
      </c>
      <c r="Q7" s="5">
        <f>14.2*P7</f>
        <v>56.8</v>
      </c>
      <c r="R7" s="5">
        <f>1030.5*P7</f>
        <v>4122</v>
      </c>
    </row>
    <row r="8" spans="2:18" x14ac:dyDescent="0.25">
      <c r="B8" s="13" t="s">
        <v>4</v>
      </c>
      <c r="C8" s="13">
        <v>2022</v>
      </c>
      <c r="D8" s="14"/>
      <c r="E8" s="14"/>
      <c r="F8" s="14"/>
      <c r="H8" s="13" t="s">
        <v>4</v>
      </c>
      <c r="I8" s="13">
        <v>2023</v>
      </c>
      <c r="J8" s="14"/>
      <c r="K8" s="14"/>
      <c r="L8" s="14"/>
      <c r="N8" s="2" t="s">
        <v>4</v>
      </c>
      <c r="O8" s="2">
        <v>2023</v>
      </c>
      <c r="P8" s="5"/>
      <c r="Q8" s="5"/>
      <c r="R8" s="5"/>
    </row>
    <row r="9" spans="2:18" x14ac:dyDescent="0.25">
      <c r="B9" s="13" t="s">
        <v>5</v>
      </c>
      <c r="C9" s="13">
        <v>2022</v>
      </c>
      <c r="D9" s="14"/>
      <c r="E9" s="14"/>
      <c r="F9" s="14"/>
      <c r="H9" s="13" t="s">
        <v>5</v>
      </c>
      <c r="I9" s="13">
        <v>2023</v>
      </c>
      <c r="J9" s="14"/>
      <c r="K9" s="14"/>
      <c r="L9" s="14"/>
      <c r="N9" s="2" t="s">
        <v>5</v>
      </c>
      <c r="O9" s="2">
        <v>2023</v>
      </c>
      <c r="P9" s="5"/>
      <c r="Q9" s="5"/>
      <c r="R9" s="5"/>
    </row>
    <row r="10" spans="2:18" x14ac:dyDescent="0.25">
      <c r="B10" s="13" t="s">
        <v>6</v>
      </c>
      <c r="C10" s="13">
        <v>2022</v>
      </c>
      <c r="D10" s="14"/>
      <c r="E10" s="14"/>
      <c r="F10" s="14"/>
      <c r="H10" s="13" t="s">
        <v>6</v>
      </c>
      <c r="I10" s="13">
        <v>2023</v>
      </c>
      <c r="J10" s="14"/>
      <c r="K10" s="14"/>
      <c r="L10" s="14"/>
      <c r="N10" s="2" t="s">
        <v>6</v>
      </c>
      <c r="O10" s="2">
        <v>2023</v>
      </c>
      <c r="P10" s="5"/>
      <c r="Q10" s="5"/>
      <c r="R10" s="5"/>
    </row>
    <row r="11" spans="2:18" x14ac:dyDescent="0.25">
      <c r="B11" s="13" t="s">
        <v>7</v>
      </c>
      <c r="C11" s="13">
        <v>2022</v>
      </c>
      <c r="D11" s="14">
        <v>4</v>
      </c>
      <c r="E11" s="14">
        <f>14.2*D11</f>
        <v>56.8</v>
      </c>
      <c r="F11" s="14">
        <f>4*930.5</f>
        <v>3722</v>
      </c>
      <c r="H11" s="13" t="s">
        <v>7</v>
      </c>
      <c r="I11" s="13">
        <v>2023</v>
      </c>
      <c r="J11" s="14"/>
      <c r="K11" s="14"/>
      <c r="L11" s="14"/>
      <c r="N11" s="2" t="s">
        <v>7</v>
      </c>
      <c r="O11" s="2">
        <v>2023</v>
      </c>
      <c r="P11" s="5"/>
      <c r="Q11" s="5"/>
      <c r="R11" s="5"/>
    </row>
    <row r="12" spans="2:18" x14ac:dyDescent="0.25">
      <c r="B12" s="13" t="s">
        <v>8</v>
      </c>
      <c r="C12" s="13">
        <v>2022</v>
      </c>
      <c r="D12" s="14"/>
      <c r="E12" s="14"/>
      <c r="F12" s="14"/>
      <c r="H12" s="13" t="s">
        <v>8</v>
      </c>
      <c r="I12" s="13">
        <v>2023</v>
      </c>
      <c r="J12" s="14"/>
      <c r="K12" s="14"/>
      <c r="L12" s="14"/>
      <c r="N12" s="2" t="s">
        <v>8</v>
      </c>
      <c r="O12" s="2">
        <v>2023</v>
      </c>
      <c r="P12" s="5"/>
      <c r="Q12" s="5"/>
      <c r="R12" s="5"/>
    </row>
    <row r="13" spans="2:18" x14ac:dyDescent="0.25">
      <c r="B13" s="13" t="s">
        <v>9</v>
      </c>
      <c r="C13" s="13">
        <v>2023</v>
      </c>
      <c r="D13" s="14"/>
      <c r="E13" s="14"/>
      <c r="F13" s="14"/>
      <c r="H13" s="13" t="s">
        <v>9</v>
      </c>
      <c r="I13" s="13">
        <v>2024</v>
      </c>
      <c r="J13" s="14">
        <v>4</v>
      </c>
      <c r="K13" s="14">
        <f>14.2*J13</f>
        <v>56.8</v>
      </c>
      <c r="L13" s="14">
        <f>930.5*J13</f>
        <v>3722</v>
      </c>
      <c r="N13" s="2" t="s">
        <v>9</v>
      </c>
      <c r="O13" s="2">
        <v>2024</v>
      </c>
      <c r="P13" s="5">
        <v>4</v>
      </c>
      <c r="Q13" s="5">
        <f>14.2*P13</f>
        <v>56.8</v>
      </c>
      <c r="R13" s="5">
        <f>930.5*P13</f>
        <v>3722</v>
      </c>
    </row>
    <row r="14" spans="2:18" x14ac:dyDescent="0.25">
      <c r="B14" s="13" t="s">
        <v>10</v>
      </c>
      <c r="C14" s="13">
        <v>2023</v>
      </c>
      <c r="D14" s="14"/>
      <c r="E14" s="14"/>
      <c r="F14" s="14"/>
      <c r="H14" s="13" t="s">
        <v>10</v>
      </c>
      <c r="I14" s="13">
        <v>2024</v>
      </c>
      <c r="J14" s="14"/>
      <c r="K14" s="14"/>
      <c r="L14" s="14"/>
      <c r="N14" s="2" t="s">
        <v>10</v>
      </c>
      <c r="O14" s="2">
        <v>2024</v>
      </c>
      <c r="P14" s="5"/>
      <c r="Q14" s="5"/>
      <c r="R14" s="5"/>
    </row>
    <row r="15" spans="2:18" x14ac:dyDescent="0.25">
      <c r="B15" s="13" t="s">
        <v>11</v>
      </c>
      <c r="C15" s="13">
        <v>2023</v>
      </c>
      <c r="D15" s="14"/>
      <c r="E15" s="14"/>
      <c r="F15" s="14"/>
      <c r="H15" s="13" t="s">
        <v>11</v>
      </c>
      <c r="I15" s="13">
        <v>2024</v>
      </c>
      <c r="J15" s="14"/>
      <c r="K15" s="14"/>
      <c r="L15" s="14"/>
      <c r="N15" s="2" t="s">
        <v>11</v>
      </c>
      <c r="O15" s="2">
        <v>2024</v>
      </c>
      <c r="P15" s="5"/>
      <c r="Q15" s="5"/>
      <c r="R15" s="5"/>
    </row>
    <row r="16" spans="2:18" x14ac:dyDescent="0.25">
      <c r="B16" s="13" t="s">
        <v>12</v>
      </c>
      <c r="C16" s="13">
        <v>2023</v>
      </c>
      <c r="D16" s="14"/>
      <c r="E16" s="14"/>
      <c r="F16" s="14"/>
      <c r="H16" s="13" t="s">
        <v>12</v>
      </c>
      <c r="I16" s="13">
        <v>2024</v>
      </c>
      <c r="J16" s="14"/>
      <c r="K16" s="14"/>
      <c r="L16" s="14"/>
      <c r="N16" s="2" t="s">
        <v>12</v>
      </c>
      <c r="O16" s="2">
        <v>2024</v>
      </c>
      <c r="P16" s="5"/>
      <c r="Q16" s="5"/>
      <c r="R16" s="5"/>
    </row>
    <row r="17" spans="2:18" x14ac:dyDescent="0.25">
      <c r="B17" s="13" t="s">
        <v>13</v>
      </c>
      <c r="C17" s="13">
        <v>2023</v>
      </c>
      <c r="D17" s="14">
        <v>4</v>
      </c>
      <c r="E17" s="14">
        <f>4*14.2</f>
        <v>56.8</v>
      </c>
      <c r="F17" s="14">
        <f>830.5*D17</f>
        <v>3322</v>
      </c>
      <c r="H17" s="13" t="s">
        <v>13</v>
      </c>
      <c r="I17" s="13">
        <v>2024</v>
      </c>
      <c r="J17" s="14"/>
      <c r="K17" s="14"/>
      <c r="L17" s="14"/>
      <c r="N17" s="2" t="s">
        <v>13</v>
      </c>
      <c r="O17" s="2">
        <v>2024</v>
      </c>
      <c r="P17" s="5"/>
      <c r="Q17" s="5"/>
      <c r="R17" s="5"/>
    </row>
    <row r="18" spans="2:18" x14ac:dyDescent="0.25">
      <c r="B18" s="13" t="s">
        <v>14</v>
      </c>
      <c r="C18" s="13">
        <v>2023</v>
      </c>
      <c r="D18" s="14"/>
      <c r="E18" s="14"/>
      <c r="F18" s="14"/>
      <c r="H18" s="13" t="s">
        <v>14</v>
      </c>
      <c r="I18" s="13">
        <v>2024</v>
      </c>
      <c r="J18" s="14"/>
      <c r="K18" s="14"/>
      <c r="L18" s="14"/>
      <c r="N18" s="2" t="s">
        <v>14</v>
      </c>
      <c r="O18" s="2">
        <v>2024</v>
      </c>
      <c r="P18" s="5"/>
      <c r="Q18" s="5"/>
      <c r="R18" s="5"/>
    </row>
    <row r="19" spans="2:18" ht="10.5" customHeight="1" x14ac:dyDescent="0.25">
      <c r="B19" s="19" t="s">
        <v>15</v>
      </c>
      <c r="C19" s="19"/>
      <c r="D19" s="17">
        <f t="shared" ref="D19:F19" si="0">SUM(D7:D18)</f>
        <v>12</v>
      </c>
      <c r="E19" s="17">
        <f t="shared" si="0"/>
        <v>170.39999999999998</v>
      </c>
      <c r="F19" s="17">
        <f t="shared" si="0"/>
        <v>11166</v>
      </c>
      <c r="H19" s="19" t="s">
        <v>22</v>
      </c>
      <c r="I19" s="19"/>
      <c r="J19" s="17">
        <f t="shared" ref="J19:L19" si="1">SUM(J7:J18)</f>
        <v>8</v>
      </c>
      <c r="K19" s="17">
        <f t="shared" si="1"/>
        <v>113.6</v>
      </c>
      <c r="L19" s="17">
        <f t="shared" si="1"/>
        <v>7844</v>
      </c>
      <c r="N19" s="18" t="s">
        <v>44</v>
      </c>
      <c r="O19" s="18"/>
      <c r="P19" s="1">
        <f t="shared" ref="P19:R19" si="2">SUM(P7:P18)</f>
        <v>8</v>
      </c>
      <c r="Q19" s="1">
        <f t="shared" si="2"/>
        <v>113.6</v>
      </c>
      <c r="R19" s="1">
        <f t="shared" si="2"/>
        <v>7844</v>
      </c>
    </row>
    <row r="22" spans="2:18" x14ac:dyDescent="0.25">
      <c r="B22" s="6" t="s">
        <v>31</v>
      </c>
    </row>
  </sheetData>
  <mergeCells count="3">
    <mergeCell ref="B19:C19"/>
    <mergeCell ref="H19:I19"/>
    <mergeCell ref="N19:O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3D91B-0503-492A-8964-32F1DA4B4074}">
  <dimension ref="B1:R22"/>
  <sheetViews>
    <sheetView topLeftCell="G1" workbookViewId="0">
      <selection activeCell="L20" sqref="L20"/>
    </sheetView>
  </sheetViews>
  <sheetFormatPr defaultColWidth="8.7265625" defaultRowHeight="10.5" x14ac:dyDescent="0.25"/>
  <cols>
    <col min="1" max="3" width="0" style="6" hidden="1" customWidth="1"/>
    <col min="4" max="6" width="17.7265625" style="6" hidden="1" customWidth="1"/>
    <col min="7" max="9" width="8.7265625" style="6"/>
    <col min="10" max="12" width="17.7265625" style="6" customWidth="1"/>
    <col min="13" max="15" width="8.7265625" style="6"/>
    <col min="16" max="18" width="17.7265625" style="6" customWidth="1"/>
    <col min="19" max="16384" width="8.7265625" style="6"/>
  </cols>
  <sheetData>
    <row r="1" spans="2:18" x14ac:dyDescent="0.25">
      <c r="B1" s="20" t="s">
        <v>17</v>
      </c>
      <c r="C1" s="20" t="s">
        <v>18</v>
      </c>
      <c r="D1" s="21"/>
      <c r="E1" s="21"/>
      <c r="F1" s="21"/>
      <c r="G1" s="21"/>
      <c r="H1" s="20" t="s">
        <v>17</v>
      </c>
      <c r="I1" s="20" t="s">
        <v>21</v>
      </c>
      <c r="J1" s="21"/>
      <c r="K1" s="21"/>
      <c r="L1" s="21"/>
      <c r="N1" s="7" t="s">
        <v>17</v>
      </c>
      <c r="O1" s="7" t="s">
        <v>45</v>
      </c>
    </row>
    <row r="2" spans="2:18" ht="31.5" x14ac:dyDescent="0.25">
      <c r="B2" s="22" t="s">
        <v>38</v>
      </c>
      <c r="C2" s="22" t="s">
        <v>39</v>
      </c>
      <c r="D2" s="23" t="s">
        <v>46</v>
      </c>
      <c r="E2" s="21"/>
      <c r="F2" s="21"/>
      <c r="G2" s="21"/>
      <c r="H2" s="22" t="s">
        <v>38</v>
      </c>
      <c r="I2" s="22" t="s">
        <v>39</v>
      </c>
      <c r="J2" s="23" t="s">
        <v>46</v>
      </c>
      <c r="K2" s="21"/>
      <c r="L2" s="21"/>
      <c r="N2" s="8" t="s">
        <v>38</v>
      </c>
      <c r="O2" s="8" t="s">
        <v>39</v>
      </c>
      <c r="P2" s="10" t="s">
        <v>46</v>
      </c>
    </row>
    <row r="3" spans="2:18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2:18" ht="21" customHeight="1" x14ac:dyDescent="0.25">
      <c r="B4" s="22" t="s">
        <v>0</v>
      </c>
      <c r="C4" s="24" t="s">
        <v>1</v>
      </c>
      <c r="D4" s="22" t="s">
        <v>36</v>
      </c>
      <c r="E4" s="22"/>
      <c r="F4" s="22" t="s">
        <v>29</v>
      </c>
      <c r="G4" s="21"/>
      <c r="H4" s="22" t="s">
        <v>0</v>
      </c>
      <c r="I4" s="24" t="s">
        <v>1</v>
      </c>
      <c r="J4" s="22" t="s">
        <v>36</v>
      </c>
      <c r="K4" s="22"/>
      <c r="L4" s="22" t="s">
        <v>29</v>
      </c>
      <c r="N4" s="4" t="s">
        <v>0</v>
      </c>
      <c r="O4" s="1" t="s">
        <v>1</v>
      </c>
      <c r="P4" s="4" t="s">
        <v>36</v>
      </c>
      <c r="Q4" s="4"/>
      <c r="R4" s="4" t="s">
        <v>29</v>
      </c>
    </row>
    <row r="5" spans="2:18" ht="21" customHeight="1" x14ac:dyDescent="0.25">
      <c r="B5" s="22"/>
      <c r="C5" s="24"/>
      <c r="D5" s="22" t="s">
        <v>37</v>
      </c>
      <c r="E5" s="22" t="s">
        <v>40</v>
      </c>
      <c r="F5" s="22"/>
      <c r="G5" s="21"/>
      <c r="H5" s="22"/>
      <c r="I5" s="24"/>
      <c r="J5" s="22" t="s">
        <v>37</v>
      </c>
      <c r="K5" s="22" t="s">
        <v>40</v>
      </c>
      <c r="L5" s="22"/>
      <c r="N5" s="4"/>
      <c r="O5" s="1"/>
      <c r="P5" s="4" t="s">
        <v>37</v>
      </c>
      <c r="Q5" s="4" t="s">
        <v>40</v>
      </c>
      <c r="R5" s="4"/>
    </row>
    <row r="6" spans="2:18" x14ac:dyDescent="0.25">
      <c r="B6" s="24"/>
      <c r="C6" s="24"/>
      <c r="D6" s="25"/>
      <c r="E6" s="25" t="s">
        <v>40</v>
      </c>
      <c r="F6" s="25" t="s">
        <v>20</v>
      </c>
      <c r="G6" s="21"/>
      <c r="H6" s="24"/>
      <c r="I6" s="24"/>
      <c r="J6" s="25"/>
      <c r="K6" s="25" t="s">
        <v>40</v>
      </c>
      <c r="L6" s="25" t="s">
        <v>20</v>
      </c>
      <c r="N6" s="1"/>
      <c r="O6" s="1"/>
      <c r="P6" s="2"/>
      <c r="Q6" s="2" t="s">
        <v>40</v>
      </c>
      <c r="R6" s="2" t="s">
        <v>20</v>
      </c>
    </row>
    <row r="7" spans="2:18" x14ac:dyDescent="0.25">
      <c r="B7" s="25" t="s">
        <v>3</v>
      </c>
      <c r="C7" s="25">
        <v>2022</v>
      </c>
      <c r="D7" s="26">
        <v>3</v>
      </c>
      <c r="E7" s="26">
        <v>19</v>
      </c>
      <c r="F7" s="26">
        <v>2132</v>
      </c>
      <c r="G7" s="21"/>
      <c r="H7" s="25" t="s">
        <v>3</v>
      </c>
      <c r="I7" s="25">
        <v>2023</v>
      </c>
      <c r="J7" s="26">
        <v>3</v>
      </c>
      <c r="K7" s="26">
        <v>19</v>
      </c>
      <c r="L7" s="26">
        <f>1889.5*J7</f>
        <v>5668.5</v>
      </c>
      <c r="N7" s="2" t="s">
        <v>3</v>
      </c>
      <c r="O7" s="2">
        <v>2024</v>
      </c>
      <c r="P7" s="5"/>
      <c r="Q7" s="5"/>
      <c r="R7" s="5">
        <f>1889.5*P7</f>
        <v>0</v>
      </c>
    </row>
    <row r="8" spans="2:18" x14ac:dyDescent="0.25">
      <c r="B8" s="25" t="s">
        <v>4</v>
      </c>
      <c r="C8" s="25">
        <v>2022</v>
      </c>
      <c r="D8" s="26">
        <v>3</v>
      </c>
      <c r="E8" s="26">
        <v>19</v>
      </c>
      <c r="F8" s="26">
        <v>2095</v>
      </c>
      <c r="G8" s="21"/>
      <c r="H8" s="25" t="s">
        <v>4</v>
      </c>
      <c r="I8" s="25">
        <v>2023</v>
      </c>
      <c r="J8" s="26">
        <v>3</v>
      </c>
      <c r="K8" s="26">
        <v>19</v>
      </c>
      <c r="L8" s="26">
        <f t="shared" ref="L8:L18" si="0">1889.5*J8</f>
        <v>5668.5</v>
      </c>
      <c r="N8" s="2" t="s">
        <v>4</v>
      </c>
      <c r="O8" s="2">
        <v>2024</v>
      </c>
      <c r="P8" s="5"/>
      <c r="Q8" s="5"/>
      <c r="R8" s="5">
        <f t="shared" ref="R8:R18" si="1">1889.5*P8</f>
        <v>0</v>
      </c>
    </row>
    <row r="9" spans="2:18" x14ac:dyDescent="0.25">
      <c r="B9" s="25" t="s">
        <v>5</v>
      </c>
      <c r="C9" s="25">
        <v>2022</v>
      </c>
      <c r="D9" s="26">
        <v>3</v>
      </c>
      <c r="E9" s="26">
        <v>19</v>
      </c>
      <c r="F9" s="26">
        <v>1995.5</v>
      </c>
      <c r="G9" s="21"/>
      <c r="H9" s="25" t="s">
        <v>5</v>
      </c>
      <c r="I9" s="25">
        <v>2023</v>
      </c>
      <c r="J9" s="26">
        <v>3</v>
      </c>
      <c r="K9" s="26">
        <v>19</v>
      </c>
      <c r="L9" s="26">
        <f t="shared" si="0"/>
        <v>5668.5</v>
      </c>
      <c r="N9" s="2" t="s">
        <v>5</v>
      </c>
      <c r="O9" s="2">
        <v>2024</v>
      </c>
      <c r="P9" s="5"/>
      <c r="Q9" s="5"/>
      <c r="R9" s="5">
        <f t="shared" si="1"/>
        <v>0</v>
      </c>
    </row>
    <row r="10" spans="2:18" x14ac:dyDescent="0.25">
      <c r="B10" s="25" t="s">
        <v>6</v>
      </c>
      <c r="C10" s="25">
        <v>2022</v>
      </c>
      <c r="D10" s="26">
        <v>1</v>
      </c>
      <c r="E10" s="26">
        <v>19</v>
      </c>
      <c r="F10" s="26">
        <v>1959</v>
      </c>
      <c r="G10" s="21"/>
      <c r="H10" s="25" t="s">
        <v>6</v>
      </c>
      <c r="I10" s="25">
        <v>2023</v>
      </c>
      <c r="J10" s="26">
        <v>1</v>
      </c>
      <c r="K10" s="26">
        <v>19</v>
      </c>
      <c r="L10" s="26">
        <f t="shared" si="0"/>
        <v>1889.5</v>
      </c>
      <c r="N10" s="2" t="s">
        <v>6</v>
      </c>
      <c r="O10" s="2">
        <v>2024</v>
      </c>
      <c r="P10" s="5"/>
      <c r="Q10" s="5"/>
      <c r="R10" s="5">
        <f t="shared" si="1"/>
        <v>0</v>
      </c>
    </row>
    <row r="11" spans="2:18" x14ac:dyDescent="0.25">
      <c r="B11" s="25" t="s">
        <v>7</v>
      </c>
      <c r="C11" s="25">
        <v>2022</v>
      </c>
      <c r="D11" s="26">
        <v>3</v>
      </c>
      <c r="E11" s="26">
        <v>19</v>
      </c>
      <c r="F11" s="26">
        <v>1846</v>
      </c>
      <c r="G11" s="21"/>
      <c r="H11" s="25" t="s">
        <v>7</v>
      </c>
      <c r="I11" s="25">
        <v>2023</v>
      </c>
      <c r="J11" s="26">
        <v>3</v>
      </c>
      <c r="K11" s="26">
        <v>19</v>
      </c>
      <c r="L11" s="26">
        <f t="shared" si="0"/>
        <v>5668.5</v>
      </c>
      <c r="N11" s="2" t="s">
        <v>7</v>
      </c>
      <c r="O11" s="2">
        <v>2024</v>
      </c>
      <c r="P11" s="5"/>
      <c r="Q11" s="5"/>
      <c r="R11" s="5">
        <f t="shared" si="1"/>
        <v>0</v>
      </c>
    </row>
    <row r="12" spans="2:18" x14ac:dyDescent="0.25">
      <c r="B12" s="25" t="s">
        <v>8</v>
      </c>
      <c r="C12" s="25">
        <v>2022</v>
      </c>
      <c r="D12" s="26">
        <v>2</v>
      </c>
      <c r="E12" s="26">
        <v>19</v>
      </c>
      <c r="F12" s="26">
        <v>1845</v>
      </c>
      <c r="G12" s="21"/>
      <c r="H12" s="25" t="s">
        <v>8</v>
      </c>
      <c r="I12" s="25">
        <v>2023</v>
      </c>
      <c r="J12" s="26">
        <v>2</v>
      </c>
      <c r="K12" s="26">
        <v>19</v>
      </c>
      <c r="L12" s="26">
        <f t="shared" si="0"/>
        <v>3779</v>
      </c>
      <c r="N12" s="2" t="s">
        <v>8</v>
      </c>
      <c r="O12" s="2">
        <v>2024</v>
      </c>
      <c r="P12" s="5"/>
      <c r="Q12" s="5"/>
      <c r="R12" s="5">
        <f t="shared" si="1"/>
        <v>0</v>
      </c>
    </row>
    <row r="13" spans="2:18" x14ac:dyDescent="0.25">
      <c r="B13" s="25" t="s">
        <v>9</v>
      </c>
      <c r="C13" s="25">
        <v>2023</v>
      </c>
      <c r="D13" s="26">
        <v>3</v>
      </c>
      <c r="E13" s="26">
        <v>19</v>
      </c>
      <c r="F13" s="26">
        <v>1869.5</v>
      </c>
      <c r="G13" s="21"/>
      <c r="H13" s="25" t="s">
        <v>9</v>
      </c>
      <c r="I13" s="25">
        <v>2024</v>
      </c>
      <c r="J13" s="26">
        <v>3</v>
      </c>
      <c r="K13" s="26">
        <v>19</v>
      </c>
      <c r="L13" s="26">
        <f t="shared" si="0"/>
        <v>5668.5</v>
      </c>
      <c r="N13" s="2" t="s">
        <v>9</v>
      </c>
      <c r="O13" s="2">
        <v>2025</v>
      </c>
      <c r="P13" s="5"/>
      <c r="Q13" s="5"/>
      <c r="R13" s="5">
        <f t="shared" si="1"/>
        <v>0</v>
      </c>
    </row>
    <row r="14" spans="2:18" x14ac:dyDescent="0.25">
      <c r="B14" s="25" t="s">
        <v>10</v>
      </c>
      <c r="C14" s="25">
        <v>2023</v>
      </c>
      <c r="D14" s="26">
        <v>3</v>
      </c>
      <c r="E14" s="26">
        <v>19</v>
      </c>
      <c r="F14" s="26">
        <v>1869.5</v>
      </c>
      <c r="G14" s="21"/>
      <c r="H14" s="25" t="s">
        <v>10</v>
      </c>
      <c r="I14" s="25">
        <v>2024</v>
      </c>
      <c r="J14" s="26">
        <v>3</v>
      </c>
      <c r="K14" s="26">
        <v>19</v>
      </c>
      <c r="L14" s="26">
        <f t="shared" si="0"/>
        <v>5668.5</v>
      </c>
      <c r="N14" s="2" t="s">
        <v>10</v>
      </c>
      <c r="O14" s="2">
        <v>2025</v>
      </c>
      <c r="P14" s="5"/>
      <c r="Q14" s="5"/>
      <c r="R14" s="5">
        <f t="shared" si="1"/>
        <v>0</v>
      </c>
    </row>
    <row r="15" spans="2:18" x14ac:dyDescent="0.25">
      <c r="B15" s="25" t="s">
        <v>11</v>
      </c>
      <c r="C15" s="25">
        <v>2023</v>
      </c>
      <c r="D15" s="26">
        <v>3</v>
      </c>
      <c r="E15" s="26">
        <v>19</v>
      </c>
      <c r="F15" s="26">
        <v>2221.5</v>
      </c>
      <c r="G15" s="21"/>
      <c r="H15" s="25" t="s">
        <v>11</v>
      </c>
      <c r="I15" s="25">
        <v>2024</v>
      </c>
      <c r="J15" s="26">
        <v>3</v>
      </c>
      <c r="K15" s="26">
        <v>19</v>
      </c>
      <c r="L15" s="26">
        <f t="shared" si="0"/>
        <v>5668.5</v>
      </c>
      <c r="N15" s="2" t="s">
        <v>11</v>
      </c>
      <c r="O15" s="2">
        <v>2025</v>
      </c>
      <c r="P15" s="5"/>
      <c r="Q15" s="5"/>
      <c r="R15" s="5">
        <f t="shared" si="1"/>
        <v>0</v>
      </c>
    </row>
    <row r="16" spans="2:18" x14ac:dyDescent="0.25">
      <c r="B16" s="25" t="s">
        <v>12</v>
      </c>
      <c r="C16" s="25">
        <v>2023</v>
      </c>
      <c r="D16" s="26">
        <v>3</v>
      </c>
      <c r="E16" s="26">
        <v>19</v>
      </c>
      <c r="F16" s="26">
        <v>2132</v>
      </c>
      <c r="G16" s="21"/>
      <c r="H16" s="25" t="s">
        <v>12</v>
      </c>
      <c r="I16" s="25">
        <v>2024</v>
      </c>
      <c r="J16" s="26">
        <v>3</v>
      </c>
      <c r="K16" s="26">
        <v>19</v>
      </c>
      <c r="L16" s="26">
        <f t="shared" si="0"/>
        <v>5668.5</v>
      </c>
      <c r="N16" s="2" t="s">
        <v>12</v>
      </c>
      <c r="O16" s="2">
        <v>2025</v>
      </c>
      <c r="P16" s="5"/>
      <c r="Q16" s="5"/>
      <c r="R16" s="5">
        <f t="shared" si="1"/>
        <v>0</v>
      </c>
    </row>
    <row r="17" spans="2:18" x14ac:dyDescent="0.25">
      <c r="B17" s="25" t="s">
        <v>13</v>
      </c>
      <c r="C17" s="25">
        <v>2023</v>
      </c>
      <c r="D17" s="26">
        <v>3</v>
      </c>
      <c r="E17" s="26">
        <v>19</v>
      </c>
      <c r="F17" s="26">
        <v>1960.5</v>
      </c>
      <c r="G17" s="21"/>
      <c r="H17" s="25" t="s">
        <v>13</v>
      </c>
      <c r="I17" s="25">
        <v>2024</v>
      </c>
      <c r="J17" s="26">
        <v>3</v>
      </c>
      <c r="K17" s="26">
        <v>19</v>
      </c>
      <c r="L17" s="26">
        <f t="shared" si="0"/>
        <v>5668.5</v>
      </c>
      <c r="N17" s="2" t="s">
        <v>13</v>
      </c>
      <c r="O17" s="2">
        <v>2025</v>
      </c>
      <c r="P17" s="5"/>
      <c r="Q17" s="5"/>
      <c r="R17" s="5">
        <f t="shared" si="1"/>
        <v>0</v>
      </c>
    </row>
    <row r="18" spans="2:18" x14ac:dyDescent="0.25">
      <c r="B18" s="25" t="s">
        <v>14</v>
      </c>
      <c r="C18" s="25">
        <v>2023</v>
      </c>
      <c r="D18" s="26">
        <v>1</v>
      </c>
      <c r="E18" s="26">
        <v>19</v>
      </c>
      <c r="F18" s="26">
        <v>1875.5</v>
      </c>
      <c r="G18" s="21"/>
      <c r="H18" s="25" t="s">
        <v>14</v>
      </c>
      <c r="I18" s="25">
        <v>2024</v>
      </c>
      <c r="J18" s="26">
        <v>1</v>
      </c>
      <c r="K18" s="26">
        <v>19</v>
      </c>
      <c r="L18" s="26">
        <f t="shared" si="0"/>
        <v>1889.5</v>
      </c>
      <c r="N18" s="2" t="s">
        <v>14</v>
      </c>
      <c r="O18" s="2">
        <v>2025</v>
      </c>
      <c r="P18" s="5"/>
      <c r="Q18" s="5"/>
      <c r="R18" s="5">
        <f t="shared" si="1"/>
        <v>0</v>
      </c>
    </row>
    <row r="19" spans="2:18" ht="10.5" customHeight="1" x14ac:dyDescent="0.25">
      <c r="B19" s="27" t="s">
        <v>15</v>
      </c>
      <c r="C19" s="27"/>
      <c r="D19" s="24">
        <f t="shared" ref="D19:F19" si="2">SUM(D7:D18)</f>
        <v>31</v>
      </c>
      <c r="E19" s="24">
        <f t="shared" si="2"/>
        <v>228</v>
      </c>
      <c r="F19" s="24">
        <f t="shared" si="2"/>
        <v>23801</v>
      </c>
      <c r="G19" s="21"/>
      <c r="H19" s="27" t="s">
        <v>22</v>
      </c>
      <c r="I19" s="27"/>
      <c r="J19" s="24">
        <f t="shared" ref="J19:L19" si="3">SUM(J7:J18)</f>
        <v>31</v>
      </c>
      <c r="K19" s="24">
        <f t="shared" si="3"/>
        <v>228</v>
      </c>
      <c r="L19" s="24">
        <f t="shared" si="3"/>
        <v>58574.5</v>
      </c>
      <c r="N19" s="18" t="s">
        <v>44</v>
      </c>
      <c r="O19" s="18"/>
      <c r="P19" s="1">
        <f t="shared" ref="P19:R19" si="4">SUM(P7:P18)</f>
        <v>0</v>
      </c>
      <c r="Q19" s="1">
        <f t="shared" si="4"/>
        <v>0</v>
      </c>
      <c r="R19" s="1">
        <f t="shared" si="4"/>
        <v>0</v>
      </c>
    </row>
    <row r="22" spans="2:18" x14ac:dyDescent="0.25">
      <c r="B22" s="6" t="s">
        <v>31</v>
      </c>
    </row>
  </sheetData>
  <mergeCells count="3">
    <mergeCell ref="B19:C19"/>
    <mergeCell ref="H19:I19"/>
    <mergeCell ref="N19:O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701A9-C744-4821-91A2-072FD45B7810}">
  <dimension ref="B1:R22"/>
  <sheetViews>
    <sheetView tabSelected="1" topLeftCell="G1" workbookViewId="0">
      <selection activeCell="Q24" sqref="Q24"/>
    </sheetView>
  </sheetViews>
  <sheetFormatPr defaultColWidth="8.7265625" defaultRowHeight="10.5" x14ac:dyDescent="0.25"/>
  <cols>
    <col min="1" max="3" width="0" style="6" hidden="1" customWidth="1"/>
    <col min="4" max="6" width="17.7265625" style="6" hidden="1" customWidth="1"/>
    <col min="7" max="9" width="8.7265625" style="6"/>
    <col min="10" max="12" width="17.7265625" style="6" customWidth="1"/>
    <col min="13" max="15" width="8.7265625" style="6"/>
    <col min="16" max="18" width="17.7265625" style="6" customWidth="1"/>
    <col min="19" max="16384" width="8.7265625" style="6"/>
  </cols>
  <sheetData>
    <row r="1" spans="2:18" x14ac:dyDescent="0.25">
      <c r="B1" s="20" t="s">
        <v>17</v>
      </c>
      <c r="C1" s="20" t="s">
        <v>18</v>
      </c>
      <c r="D1" s="21"/>
      <c r="E1" s="21"/>
      <c r="F1" s="21"/>
      <c r="G1" s="21"/>
      <c r="H1" s="20" t="s">
        <v>17</v>
      </c>
      <c r="I1" s="20" t="s">
        <v>21</v>
      </c>
      <c r="J1" s="21"/>
      <c r="K1" s="21"/>
      <c r="L1" s="21"/>
      <c r="N1" s="7" t="s">
        <v>17</v>
      </c>
      <c r="O1" s="7" t="s">
        <v>45</v>
      </c>
    </row>
    <row r="2" spans="2:18" ht="31.5" x14ac:dyDescent="0.25">
      <c r="B2" s="22" t="s">
        <v>38</v>
      </c>
      <c r="C2" s="22" t="s">
        <v>39</v>
      </c>
      <c r="D2" s="23" t="s">
        <v>42</v>
      </c>
      <c r="E2" s="21"/>
      <c r="F2" s="21"/>
      <c r="G2" s="21"/>
      <c r="H2" s="22" t="s">
        <v>38</v>
      </c>
      <c r="I2" s="22" t="s">
        <v>39</v>
      </c>
      <c r="J2" s="23" t="s">
        <v>42</v>
      </c>
      <c r="K2" s="21"/>
      <c r="L2" s="21"/>
      <c r="N2" s="8" t="s">
        <v>38</v>
      </c>
      <c r="O2" s="8" t="s">
        <v>39</v>
      </c>
      <c r="P2" s="10" t="s">
        <v>42</v>
      </c>
    </row>
    <row r="3" spans="2:18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2:18" ht="21" customHeight="1" x14ac:dyDescent="0.25">
      <c r="B4" s="22" t="s">
        <v>0</v>
      </c>
      <c r="C4" s="24" t="s">
        <v>1</v>
      </c>
      <c r="D4" s="22" t="s">
        <v>36</v>
      </c>
      <c r="E4" s="22"/>
      <c r="F4" s="22" t="s">
        <v>29</v>
      </c>
      <c r="G4" s="21"/>
      <c r="H4" s="22" t="s">
        <v>0</v>
      </c>
      <c r="I4" s="24" t="s">
        <v>1</v>
      </c>
      <c r="J4" s="22" t="s">
        <v>36</v>
      </c>
      <c r="K4" s="22"/>
      <c r="L4" s="22" t="s">
        <v>29</v>
      </c>
      <c r="N4" s="4" t="s">
        <v>0</v>
      </c>
      <c r="O4" s="1" t="s">
        <v>1</v>
      </c>
      <c r="P4" s="4" t="s">
        <v>36</v>
      </c>
      <c r="Q4" s="4"/>
      <c r="R4" s="4" t="s">
        <v>29</v>
      </c>
    </row>
    <row r="5" spans="2:18" ht="21" customHeight="1" x14ac:dyDescent="0.25">
      <c r="B5" s="22"/>
      <c r="C5" s="24"/>
      <c r="D5" s="22" t="s">
        <v>37</v>
      </c>
      <c r="E5" s="22" t="s">
        <v>40</v>
      </c>
      <c r="F5" s="22"/>
      <c r="G5" s="21"/>
      <c r="H5" s="22"/>
      <c r="I5" s="24"/>
      <c r="J5" s="22" t="s">
        <v>37</v>
      </c>
      <c r="K5" s="22" t="s">
        <v>40</v>
      </c>
      <c r="L5" s="22"/>
      <c r="N5" s="4"/>
      <c r="O5" s="1"/>
      <c r="P5" s="4" t="s">
        <v>37</v>
      </c>
      <c r="Q5" s="4" t="s">
        <v>40</v>
      </c>
      <c r="R5" s="4"/>
    </row>
    <row r="6" spans="2:18" x14ac:dyDescent="0.25">
      <c r="B6" s="24"/>
      <c r="C6" s="24"/>
      <c r="D6" s="25"/>
      <c r="E6" s="25" t="s">
        <v>40</v>
      </c>
      <c r="F6" s="25" t="s">
        <v>20</v>
      </c>
      <c r="G6" s="21"/>
      <c r="H6" s="24"/>
      <c r="I6" s="24"/>
      <c r="J6" s="25"/>
      <c r="K6" s="25" t="s">
        <v>40</v>
      </c>
      <c r="L6" s="25" t="s">
        <v>20</v>
      </c>
      <c r="N6" s="1"/>
      <c r="O6" s="1"/>
      <c r="P6" s="2"/>
      <c r="Q6" s="2" t="s">
        <v>40</v>
      </c>
      <c r="R6" s="2" t="s">
        <v>20</v>
      </c>
    </row>
    <row r="7" spans="2:18" x14ac:dyDescent="0.25">
      <c r="B7" s="25" t="s">
        <v>3</v>
      </c>
      <c r="C7" s="25">
        <v>2022</v>
      </c>
      <c r="D7" s="26">
        <v>4</v>
      </c>
      <c r="E7" s="26">
        <v>14.2</v>
      </c>
      <c r="F7" s="26">
        <f>1080.5*D7</f>
        <v>4322</v>
      </c>
      <c r="G7" s="21"/>
      <c r="H7" s="25" t="s">
        <v>3</v>
      </c>
      <c r="I7" s="25">
        <v>2023</v>
      </c>
      <c r="J7" s="26">
        <v>4</v>
      </c>
      <c r="K7" s="26">
        <v>14.2</v>
      </c>
      <c r="L7" s="26">
        <f>1030.5*J7</f>
        <v>4122</v>
      </c>
      <c r="N7" s="2" t="s">
        <v>3</v>
      </c>
      <c r="O7" s="2">
        <v>2024</v>
      </c>
      <c r="P7" s="5"/>
      <c r="Q7" s="5"/>
      <c r="R7" s="5">
        <f>1030.5*P7</f>
        <v>0</v>
      </c>
    </row>
    <row r="8" spans="2:18" x14ac:dyDescent="0.25">
      <c r="B8" s="25" t="s">
        <v>4</v>
      </c>
      <c r="C8" s="25">
        <v>2022</v>
      </c>
      <c r="D8" s="26">
        <v>4</v>
      </c>
      <c r="E8" s="26">
        <v>14.2</v>
      </c>
      <c r="F8" s="26">
        <f t="shared" ref="F8:F18" si="0">1080.5*D8</f>
        <v>4322</v>
      </c>
      <c r="G8" s="21"/>
      <c r="H8" s="25" t="s">
        <v>4</v>
      </c>
      <c r="I8" s="25">
        <v>2023</v>
      </c>
      <c r="J8" s="26">
        <v>4</v>
      </c>
      <c r="K8" s="26">
        <v>14.2</v>
      </c>
      <c r="L8" s="26">
        <f t="shared" ref="L8:L18" si="1">1030.5*J8</f>
        <v>4122</v>
      </c>
      <c r="N8" s="2" t="s">
        <v>4</v>
      </c>
      <c r="O8" s="2">
        <v>2024</v>
      </c>
      <c r="P8" s="5"/>
      <c r="Q8" s="5"/>
      <c r="R8" s="5">
        <f t="shared" ref="R8:R18" si="2">1030.5*P8</f>
        <v>0</v>
      </c>
    </row>
    <row r="9" spans="2:18" x14ac:dyDescent="0.25">
      <c r="B9" s="25" t="s">
        <v>5</v>
      </c>
      <c r="C9" s="25">
        <v>2022</v>
      </c>
      <c r="D9" s="26">
        <v>4</v>
      </c>
      <c r="E9" s="26">
        <v>14.2</v>
      </c>
      <c r="F9" s="26">
        <f t="shared" si="0"/>
        <v>4322</v>
      </c>
      <c r="G9" s="21"/>
      <c r="H9" s="25" t="s">
        <v>5</v>
      </c>
      <c r="I9" s="25">
        <v>2023</v>
      </c>
      <c r="J9" s="26">
        <v>4</v>
      </c>
      <c r="K9" s="26">
        <v>14.2</v>
      </c>
      <c r="L9" s="26">
        <f t="shared" si="1"/>
        <v>4122</v>
      </c>
      <c r="N9" s="2" t="s">
        <v>5</v>
      </c>
      <c r="O9" s="2">
        <v>2024</v>
      </c>
      <c r="P9" s="5"/>
      <c r="Q9" s="5"/>
      <c r="R9" s="5">
        <f t="shared" si="2"/>
        <v>0</v>
      </c>
    </row>
    <row r="10" spans="2:18" x14ac:dyDescent="0.25">
      <c r="B10" s="25" t="s">
        <v>6</v>
      </c>
      <c r="C10" s="25">
        <v>2022</v>
      </c>
      <c r="D10" s="26">
        <v>1</v>
      </c>
      <c r="E10" s="26">
        <v>14.2</v>
      </c>
      <c r="F10" s="26">
        <f t="shared" si="0"/>
        <v>1080.5</v>
      </c>
      <c r="G10" s="21"/>
      <c r="H10" s="25" t="s">
        <v>6</v>
      </c>
      <c r="I10" s="25">
        <v>2023</v>
      </c>
      <c r="J10" s="26">
        <v>1</v>
      </c>
      <c r="K10" s="26">
        <v>14.2</v>
      </c>
      <c r="L10" s="26">
        <f t="shared" si="1"/>
        <v>1030.5</v>
      </c>
      <c r="N10" s="2" t="s">
        <v>6</v>
      </c>
      <c r="O10" s="2">
        <v>2024</v>
      </c>
      <c r="P10" s="5"/>
      <c r="Q10" s="5"/>
      <c r="R10" s="5">
        <f t="shared" si="2"/>
        <v>0</v>
      </c>
    </row>
    <row r="11" spans="2:18" x14ac:dyDescent="0.25">
      <c r="B11" s="25" t="s">
        <v>7</v>
      </c>
      <c r="C11" s="25">
        <v>2022</v>
      </c>
      <c r="D11" s="26">
        <v>4</v>
      </c>
      <c r="E11" s="26">
        <v>14.2</v>
      </c>
      <c r="F11" s="26">
        <f t="shared" si="0"/>
        <v>4322</v>
      </c>
      <c r="G11" s="21"/>
      <c r="H11" s="25" t="s">
        <v>7</v>
      </c>
      <c r="I11" s="25">
        <v>2023</v>
      </c>
      <c r="J11" s="26">
        <v>4</v>
      </c>
      <c r="K11" s="26">
        <v>14.2</v>
      </c>
      <c r="L11" s="26">
        <f t="shared" si="1"/>
        <v>4122</v>
      </c>
      <c r="N11" s="2" t="s">
        <v>7</v>
      </c>
      <c r="O11" s="2">
        <v>2024</v>
      </c>
      <c r="P11" s="5"/>
      <c r="Q11" s="5"/>
      <c r="R11" s="5">
        <f t="shared" si="2"/>
        <v>0</v>
      </c>
    </row>
    <row r="12" spans="2:18" x14ac:dyDescent="0.25">
      <c r="B12" s="25" t="s">
        <v>8</v>
      </c>
      <c r="C12" s="25">
        <v>2022</v>
      </c>
      <c r="D12" s="26">
        <v>2</v>
      </c>
      <c r="E12" s="26">
        <v>14.2</v>
      </c>
      <c r="F12" s="26">
        <f t="shared" si="0"/>
        <v>2161</v>
      </c>
      <c r="G12" s="21"/>
      <c r="H12" s="25" t="s">
        <v>8</v>
      </c>
      <c r="I12" s="25">
        <v>2023</v>
      </c>
      <c r="J12" s="26">
        <v>2</v>
      </c>
      <c r="K12" s="26">
        <v>14.2</v>
      </c>
      <c r="L12" s="26">
        <f t="shared" si="1"/>
        <v>2061</v>
      </c>
      <c r="N12" s="2" t="s">
        <v>8</v>
      </c>
      <c r="O12" s="2">
        <v>2024</v>
      </c>
      <c r="P12" s="5"/>
      <c r="Q12" s="5"/>
      <c r="R12" s="5">
        <f t="shared" si="2"/>
        <v>0</v>
      </c>
    </row>
    <row r="13" spans="2:18" x14ac:dyDescent="0.25">
      <c r="B13" s="25" t="s">
        <v>9</v>
      </c>
      <c r="C13" s="25">
        <v>2023</v>
      </c>
      <c r="D13" s="26">
        <v>4</v>
      </c>
      <c r="E13" s="26">
        <v>14.2</v>
      </c>
      <c r="F13" s="26">
        <f t="shared" si="0"/>
        <v>4322</v>
      </c>
      <c r="G13" s="21"/>
      <c r="H13" s="25" t="s">
        <v>9</v>
      </c>
      <c r="I13" s="25">
        <v>2024</v>
      </c>
      <c r="J13" s="26">
        <v>4</v>
      </c>
      <c r="K13" s="26">
        <v>14.2</v>
      </c>
      <c r="L13" s="26">
        <f t="shared" si="1"/>
        <v>4122</v>
      </c>
      <c r="N13" s="2" t="s">
        <v>9</v>
      </c>
      <c r="O13" s="2">
        <v>2025</v>
      </c>
      <c r="P13" s="5"/>
      <c r="Q13" s="5"/>
      <c r="R13" s="5">
        <f t="shared" si="2"/>
        <v>0</v>
      </c>
    </row>
    <row r="14" spans="2:18" x14ac:dyDescent="0.25">
      <c r="B14" s="25" t="s">
        <v>10</v>
      </c>
      <c r="C14" s="25">
        <v>2023</v>
      </c>
      <c r="D14" s="26">
        <v>4</v>
      </c>
      <c r="E14" s="26">
        <v>14.2</v>
      </c>
      <c r="F14" s="26">
        <f t="shared" si="0"/>
        <v>4322</v>
      </c>
      <c r="G14" s="21"/>
      <c r="H14" s="25" t="s">
        <v>10</v>
      </c>
      <c r="I14" s="25">
        <v>2024</v>
      </c>
      <c r="J14" s="26">
        <v>4</v>
      </c>
      <c r="K14" s="26">
        <v>14.2</v>
      </c>
      <c r="L14" s="26">
        <f t="shared" si="1"/>
        <v>4122</v>
      </c>
      <c r="N14" s="2" t="s">
        <v>10</v>
      </c>
      <c r="O14" s="2">
        <v>2025</v>
      </c>
      <c r="P14" s="5"/>
      <c r="Q14" s="5"/>
      <c r="R14" s="5">
        <f t="shared" si="2"/>
        <v>0</v>
      </c>
    </row>
    <row r="15" spans="2:18" x14ac:dyDescent="0.25">
      <c r="B15" s="25" t="s">
        <v>11</v>
      </c>
      <c r="C15" s="25">
        <v>2023</v>
      </c>
      <c r="D15" s="26">
        <v>4</v>
      </c>
      <c r="E15" s="26">
        <v>14.2</v>
      </c>
      <c r="F15" s="26">
        <f t="shared" si="0"/>
        <v>4322</v>
      </c>
      <c r="G15" s="21"/>
      <c r="H15" s="25" t="s">
        <v>11</v>
      </c>
      <c r="I15" s="25">
        <v>2024</v>
      </c>
      <c r="J15" s="26">
        <v>4</v>
      </c>
      <c r="K15" s="26">
        <v>14.2</v>
      </c>
      <c r="L15" s="26">
        <f t="shared" si="1"/>
        <v>4122</v>
      </c>
      <c r="N15" s="2" t="s">
        <v>11</v>
      </c>
      <c r="O15" s="2">
        <v>2025</v>
      </c>
      <c r="P15" s="5"/>
      <c r="Q15" s="5"/>
      <c r="R15" s="5">
        <f t="shared" si="2"/>
        <v>0</v>
      </c>
    </row>
    <row r="16" spans="2:18" x14ac:dyDescent="0.25">
      <c r="B16" s="25" t="s">
        <v>12</v>
      </c>
      <c r="C16" s="25">
        <v>2023</v>
      </c>
      <c r="D16" s="26">
        <v>4</v>
      </c>
      <c r="E16" s="26">
        <v>14.2</v>
      </c>
      <c r="F16" s="26">
        <f t="shared" si="0"/>
        <v>4322</v>
      </c>
      <c r="G16" s="21"/>
      <c r="H16" s="25" t="s">
        <v>12</v>
      </c>
      <c r="I16" s="25">
        <v>2024</v>
      </c>
      <c r="J16" s="26">
        <v>4</v>
      </c>
      <c r="K16" s="26">
        <v>14.2</v>
      </c>
      <c r="L16" s="26">
        <f t="shared" si="1"/>
        <v>4122</v>
      </c>
      <c r="N16" s="2" t="s">
        <v>12</v>
      </c>
      <c r="O16" s="2">
        <v>2025</v>
      </c>
      <c r="P16" s="5"/>
      <c r="Q16" s="5"/>
      <c r="R16" s="5">
        <f t="shared" si="2"/>
        <v>0</v>
      </c>
    </row>
    <row r="17" spans="2:18" x14ac:dyDescent="0.25">
      <c r="B17" s="25" t="s">
        <v>13</v>
      </c>
      <c r="C17" s="25">
        <v>2023</v>
      </c>
      <c r="D17" s="26">
        <v>4</v>
      </c>
      <c r="E17" s="26">
        <v>14.2</v>
      </c>
      <c r="F17" s="26">
        <f t="shared" si="0"/>
        <v>4322</v>
      </c>
      <c r="G17" s="21"/>
      <c r="H17" s="25" t="s">
        <v>13</v>
      </c>
      <c r="I17" s="25">
        <v>2024</v>
      </c>
      <c r="J17" s="26">
        <v>4</v>
      </c>
      <c r="K17" s="26">
        <v>14.2</v>
      </c>
      <c r="L17" s="26">
        <f t="shared" si="1"/>
        <v>4122</v>
      </c>
      <c r="N17" s="2" t="s">
        <v>13</v>
      </c>
      <c r="O17" s="2">
        <v>2025</v>
      </c>
      <c r="P17" s="5"/>
      <c r="Q17" s="5"/>
      <c r="R17" s="5">
        <f t="shared" si="2"/>
        <v>0</v>
      </c>
    </row>
    <row r="18" spans="2:18" x14ac:dyDescent="0.25">
      <c r="B18" s="25" t="s">
        <v>14</v>
      </c>
      <c r="C18" s="25">
        <v>2023</v>
      </c>
      <c r="D18" s="26">
        <v>1</v>
      </c>
      <c r="E18" s="26">
        <v>14.2</v>
      </c>
      <c r="F18" s="26">
        <f t="shared" si="0"/>
        <v>1080.5</v>
      </c>
      <c r="G18" s="21"/>
      <c r="H18" s="25" t="s">
        <v>14</v>
      </c>
      <c r="I18" s="25">
        <v>2024</v>
      </c>
      <c r="J18" s="26">
        <v>1</v>
      </c>
      <c r="K18" s="26">
        <v>14.2</v>
      </c>
      <c r="L18" s="26">
        <f t="shared" si="1"/>
        <v>1030.5</v>
      </c>
      <c r="N18" s="2" t="s">
        <v>14</v>
      </c>
      <c r="O18" s="2">
        <v>2025</v>
      </c>
      <c r="P18" s="5"/>
      <c r="Q18" s="5"/>
      <c r="R18" s="5">
        <f t="shared" si="2"/>
        <v>0</v>
      </c>
    </row>
    <row r="19" spans="2:18" ht="10.5" customHeight="1" x14ac:dyDescent="0.25">
      <c r="B19" s="27" t="s">
        <v>15</v>
      </c>
      <c r="C19" s="27"/>
      <c r="D19" s="24">
        <f t="shared" ref="D19:F19" si="3">SUM(D7:D18)</f>
        <v>40</v>
      </c>
      <c r="E19" s="24">
        <f t="shared" si="3"/>
        <v>170.39999999999998</v>
      </c>
      <c r="F19" s="24">
        <f t="shared" si="3"/>
        <v>43220</v>
      </c>
      <c r="G19" s="21"/>
      <c r="H19" s="27" t="s">
        <v>22</v>
      </c>
      <c r="I19" s="27"/>
      <c r="J19" s="24">
        <f t="shared" ref="J19:L19" si="4">SUM(J7:J18)</f>
        <v>40</v>
      </c>
      <c r="K19" s="24">
        <f t="shared" si="4"/>
        <v>170.39999999999998</v>
      </c>
      <c r="L19" s="24">
        <f t="shared" si="4"/>
        <v>41220</v>
      </c>
      <c r="N19" s="18" t="s">
        <v>44</v>
      </c>
      <c r="O19" s="18"/>
      <c r="P19" s="1">
        <f t="shared" ref="P19:R19" si="5">SUM(P7:P18)</f>
        <v>0</v>
      </c>
      <c r="Q19" s="1">
        <f t="shared" si="5"/>
        <v>0</v>
      </c>
      <c r="R19" s="1">
        <f t="shared" si="5"/>
        <v>0</v>
      </c>
    </row>
    <row r="20" spans="2:18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2" spans="2:18" x14ac:dyDescent="0.25">
      <c r="B22" s="6" t="s">
        <v>31</v>
      </c>
    </row>
  </sheetData>
  <mergeCells count="3">
    <mergeCell ref="B19:C19"/>
    <mergeCell ref="H19:I19"/>
    <mergeCell ref="N19:O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Electrictity_Consumption</vt:lpstr>
      <vt:lpstr>Energy_Generation_Solar_PV</vt:lpstr>
      <vt:lpstr>Petrol_Consumption_College_Cars</vt:lpstr>
      <vt:lpstr>Diesel_Consumption_College_Bus</vt:lpstr>
      <vt:lpstr>Diesel_Consumption_DG_Set</vt:lpstr>
      <vt:lpstr>LPG_Consumption_Labs</vt:lpstr>
      <vt:lpstr>LPG_Consumption_Main_Canteen</vt:lpstr>
      <vt:lpstr>LPG_Consumption_Staff_Canteen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Biswajit Thakur</dc:creator>
  <cp:lastModifiedBy>Biswajit Thakur</cp:lastModifiedBy>
  <dcterms:created xsi:type="dcterms:W3CDTF">2015-06-05T18:17:20Z</dcterms:created>
  <dcterms:modified xsi:type="dcterms:W3CDTF">2025-09-01T06:47:02Z</dcterms:modified>
</cp:coreProperties>
</file>